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you\Downloads\"/>
    </mc:Choice>
  </mc:AlternateContent>
  <xr:revisionPtr revIDLastSave="0" documentId="13_ncr:1_{FAAEED1E-AE97-41B6-AF20-4D1811BA0D0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ccounts" sheetId="1" r:id="rId1"/>
    <sheet name="Receipts" sheetId="7" r:id="rId2"/>
    <sheet name="Payments" sheetId="3" r:id="rId3"/>
    <sheet name="Main Bank Recon" sheetId="4" r:id="rId4"/>
    <sheet name="Millenium Green Trust" sheetId="9" r:id="rId5"/>
    <sheet name="Deposit Account " sheetId="8" r:id="rId6"/>
    <sheet name="Coordinator Account" sheetId="11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3" hidden="1">'Main Bank Recon'!#REF!</definedName>
    <definedName name="_xlnm.Print_Area" localSheetId="2">Payments!$A$1:$W$62</definedName>
    <definedName name="_xlnm.Print_Area" localSheetId="1">Receipts!$A$1:$K$31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4" i="1" l="1"/>
  <c r="H37" i="3"/>
  <c r="U10" i="1"/>
  <c r="T14" i="1"/>
  <c r="P58" i="1"/>
  <c r="K17" i="11" l="1"/>
  <c r="K13" i="7"/>
  <c r="K14" i="7"/>
  <c r="N14" i="1"/>
  <c r="N17" i="1"/>
  <c r="N36" i="1"/>
  <c r="T11" i="1"/>
  <c r="T9" i="1"/>
  <c r="T10" i="1" s="1"/>
  <c r="T8" i="1"/>
  <c r="U8" i="1"/>
  <c r="P52" i="1"/>
  <c r="K23" i="7"/>
  <c r="K24" i="7"/>
  <c r="K25" i="7"/>
  <c r="K26" i="7"/>
  <c r="K27" i="7"/>
  <c r="K28" i="7"/>
  <c r="D26" i="11"/>
  <c r="E26" i="11"/>
  <c r="F26" i="11"/>
  <c r="C26" i="11"/>
  <c r="D13" i="11"/>
  <c r="E13" i="11"/>
  <c r="F13" i="11"/>
  <c r="C13" i="11"/>
  <c r="F37" i="3"/>
  <c r="S37" i="3"/>
  <c r="S62" i="3" s="1"/>
  <c r="K6" i="7"/>
  <c r="K7" i="7"/>
  <c r="K8" i="7"/>
  <c r="K9" i="7"/>
  <c r="K10" i="7"/>
  <c r="K11" i="7"/>
  <c r="K12" i="7"/>
  <c r="K15" i="7"/>
  <c r="K16" i="7"/>
  <c r="K17" i="7"/>
  <c r="K18" i="7"/>
  <c r="K19" i="7"/>
  <c r="K20" i="7"/>
  <c r="K21" i="7"/>
  <c r="K22" i="7"/>
  <c r="G30" i="7"/>
  <c r="H30" i="7"/>
  <c r="P12" i="1" s="1"/>
  <c r="I30" i="7"/>
  <c r="P15" i="1" s="1"/>
  <c r="J30" i="7"/>
  <c r="C30" i="7"/>
  <c r="D30" i="7"/>
  <c r="E30" i="7"/>
  <c r="P13" i="1" s="1"/>
  <c r="F30" i="7"/>
  <c r="P10" i="1" s="1"/>
  <c r="D13" i="8"/>
  <c r="E13" i="8"/>
  <c r="C13" i="8"/>
  <c r="H5" i="11"/>
  <c r="H25" i="11"/>
  <c r="H24" i="11"/>
  <c r="H23" i="11"/>
  <c r="H22" i="11"/>
  <c r="H21" i="11"/>
  <c r="H20" i="11"/>
  <c r="H19" i="11"/>
  <c r="H18" i="11"/>
  <c r="H17" i="11"/>
  <c r="H16" i="11"/>
  <c r="H12" i="11"/>
  <c r="H11" i="11"/>
  <c r="H10" i="11"/>
  <c r="H9" i="11"/>
  <c r="H8" i="11"/>
  <c r="H7" i="11"/>
  <c r="H6" i="11"/>
  <c r="K12" i="4"/>
  <c r="K11" i="4"/>
  <c r="O62" i="3"/>
  <c r="P30" i="1" s="1"/>
  <c r="P62" i="3"/>
  <c r="P29" i="1" s="1"/>
  <c r="Q62" i="3"/>
  <c r="P31" i="1" s="1"/>
  <c r="R62" i="3"/>
  <c r="P33" i="1" s="1"/>
  <c r="H16" i="9"/>
  <c r="K31" i="7" l="1"/>
  <c r="H26" i="11"/>
  <c r="H13" i="11"/>
  <c r="P9" i="1"/>
  <c r="P14" i="1"/>
  <c r="H17" i="8"/>
  <c r="H18" i="8"/>
  <c r="H19" i="8"/>
  <c r="H20" i="8"/>
  <c r="H21" i="8"/>
  <c r="H22" i="8"/>
  <c r="H23" i="8"/>
  <c r="H24" i="8"/>
  <c r="H25" i="8"/>
  <c r="H16" i="8"/>
  <c r="H26" i="8" s="1"/>
  <c r="E22" i="4" s="1"/>
  <c r="H6" i="8"/>
  <c r="H7" i="8"/>
  <c r="H8" i="8"/>
  <c r="H9" i="8"/>
  <c r="H10" i="8"/>
  <c r="H11" i="8"/>
  <c r="H12" i="8"/>
  <c r="H5" i="8"/>
  <c r="H28" i="11" l="1"/>
  <c r="H13" i="8"/>
  <c r="E21" i="4" s="1"/>
  <c r="H28" i="8" l="1"/>
  <c r="E25" i="4" s="1"/>
  <c r="N62" i="3" l="1"/>
  <c r="P28" i="1" s="1"/>
  <c r="D37" i="4"/>
  <c r="K62" i="3"/>
  <c r="L62" i="3"/>
  <c r="P27" i="1" s="1"/>
  <c r="M62" i="3"/>
  <c r="P32" i="1" s="1"/>
  <c r="K5" i="7" l="1"/>
  <c r="E7" i="4" l="1"/>
  <c r="E62" i="3" l="1"/>
  <c r="P20" i="1" l="1"/>
  <c r="U11" i="1" s="1"/>
  <c r="P8" i="1"/>
  <c r="P17" i="1" l="1"/>
  <c r="U9" i="1"/>
  <c r="U62" i="3"/>
  <c r="T62" i="3"/>
  <c r="F62" i="3"/>
  <c r="P21" i="1" s="1"/>
  <c r="G62" i="3"/>
  <c r="P22" i="1" s="1"/>
  <c r="H62" i="3"/>
  <c r="P23" i="1" s="1"/>
  <c r="I62" i="3"/>
  <c r="P24" i="1" s="1"/>
  <c r="J62" i="3"/>
  <c r="P25" i="1" s="1"/>
  <c r="P26" i="1"/>
  <c r="D36" i="4"/>
  <c r="E41" i="4" s="1"/>
  <c r="F43" i="4" s="1"/>
  <c r="R64" i="3" l="1"/>
  <c r="P38" i="1"/>
  <c r="P36" i="1"/>
  <c r="W64" i="3"/>
  <c r="P39" i="1" l="1"/>
  <c r="P40" i="1" s="1"/>
  <c r="P46" i="1" s="1"/>
  <c r="U13" i="1"/>
  <c r="U14" i="1" s="1"/>
  <c r="K29" i="7" l="1"/>
  <c r="C9" i="4" l="1"/>
  <c r="J27" i="1"/>
  <c r="J26" i="1"/>
  <c r="J25" i="1"/>
  <c r="J24" i="1"/>
  <c r="J23" i="1"/>
  <c r="J22" i="1"/>
  <c r="J21" i="1"/>
  <c r="J20" i="1"/>
  <c r="J15" i="1"/>
  <c r="J14" i="1"/>
  <c r="J13" i="1"/>
  <c r="J9" i="1"/>
  <c r="J8" i="1"/>
  <c r="J11" i="1" l="1"/>
  <c r="J17" i="1" s="1"/>
  <c r="J38" i="1" s="1"/>
  <c r="L27" i="1" l="1"/>
  <c r="L26" i="1"/>
  <c r="L25" i="1"/>
  <c r="L24" i="1"/>
  <c r="L23" i="1"/>
  <c r="L22" i="1"/>
  <c r="L21" i="1"/>
  <c r="L20" i="1"/>
  <c r="L15" i="1"/>
  <c r="L9" i="1"/>
  <c r="L11" i="1"/>
  <c r="L13" i="1"/>
  <c r="L14" i="1"/>
  <c r="L8" i="1"/>
  <c r="L17" i="1" l="1"/>
  <c r="L38" i="1" s="1"/>
  <c r="L36" i="1" l="1"/>
  <c r="L39" i="1" l="1"/>
  <c r="L40" i="1" s="1"/>
  <c r="J49" i="1" l="1"/>
  <c r="H15" i="1" l="1"/>
  <c r="H50" i="1"/>
  <c r="H49" i="1"/>
  <c r="H43" i="1"/>
  <c r="H27" i="1"/>
  <c r="H26" i="1"/>
  <c r="H25" i="1"/>
  <c r="H24" i="1"/>
  <c r="H23" i="1"/>
  <c r="H22" i="1"/>
  <c r="H21" i="1"/>
  <c r="H20" i="1"/>
  <c r="H14" i="1"/>
  <c r="H13" i="1"/>
  <c r="H9" i="1"/>
  <c r="H8" i="1"/>
  <c r="F52" i="1"/>
  <c r="F36" i="1"/>
  <c r="F39" i="1" s="1"/>
  <c r="F11" i="1"/>
  <c r="F17" i="1" s="1"/>
  <c r="F38" i="1" s="1"/>
  <c r="F40" i="1" l="1"/>
  <c r="F46" i="1" s="1"/>
  <c r="H36" i="1" l="1"/>
  <c r="H39" i="1" s="1"/>
  <c r="H52" i="1" l="1"/>
  <c r="J43" i="1" s="1"/>
  <c r="H11" i="1" l="1"/>
  <c r="H17" i="1" s="1"/>
  <c r="H38" i="1" s="1"/>
  <c r="H40" i="1" l="1"/>
  <c r="H46" i="1" s="1"/>
  <c r="J36" i="1" l="1"/>
  <c r="J39" i="1" s="1"/>
  <c r="J50" i="1"/>
  <c r="J40" i="1" l="1"/>
  <c r="J46" i="1" s="1"/>
  <c r="L43" i="1" l="1"/>
  <c r="L46" i="1" s="1"/>
  <c r="J52" i="1"/>
  <c r="L50" i="1" l="1"/>
  <c r="L49" i="1" l="1"/>
  <c r="L52" i="1" s="1"/>
  <c r="W17" i="3"/>
  <c r="W27" i="3"/>
  <c r="W25" i="3"/>
  <c r="W26" i="3"/>
  <c r="W58" i="3"/>
  <c r="W11" i="3"/>
  <c r="W16" i="3"/>
  <c r="W21" i="3"/>
  <c r="W28" i="3"/>
  <c r="W36" i="3"/>
  <c r="W32" i="3"/>
  <c r="W33" i="3"/>
  <c r="W37" i="3"/>
  <c r="W41" i="3"/>
  <c r="W39" i="3"/>
  <c r="W42" i="3"/>
  <c r="W24" i="3"/>
  <c r="W15" i="3"/>
  <c r="W22" i="3"/>
  <c r="W23" i="3"/>
  <c r="W55" i="3"/>
  <c r="W13" i="3"/>
  <c r="W9" i="3"/>
  <c r="W19" i="3"/>
  <c r="W35" i="3"/>
  <c r="W31" i="3"/>
  <c r="W43" i="3"/>
  <c r="W45" i="3"/>
  <c r="W50" i="3"/>
  <c r="W61" i="3"/>
  <c r="W18" i="3"/>
  <c r="W38" i="3"/>
  <c r="W47" i="3"/>
  <c r="W6" i="3"/>
  <c r="W29" i="3"/>
  <c r="W20" i="3"/>
  <c r="W10" i="3"/>
  <c r="W8" i="3"/>
  <c r="W48" i="3"/>
  <c r="W54" i="3"/>
  <c r="W34" i="3"/>
  <c r="W5" i="3"/>
  <c r="W40" i="3"/>
  <c r="W46" i="3"/>
  <c r="W51" i="3"/>
  <c r="W7" i="3"/>
  <c r="W12" i="3"/>
  <c r="W53" i="3"/>
  <c r="W57" i="3"/>
  <c r="W44" i="3"/>
  <c r="W4" i="3"/>
  <c r="W62" i="3"/>
  <c r="C10" i="4" s="1"/>
  <c r="W14" i="3"/>
  <c r="W56" i="3"/>
  <c r="W60" i="3"/>
  <c r="W30" i="3"/>
  <c r="W59" i="3"/>
  <c r="W52" i="3"/>
  <c r="W49" i="3"/>
  <c r="E12" i="4" l="1"/>
  <c r="E14" i="4"/>
  <c r="D48" i="4" s="1"/>
  <c r="X64" i="3"/>
</calcChain>
</file>

<file path=xl/sharedStrings.xml><?xml version="1.0" encoding="utf-8"?>
<sst xmlns="http://schemas.openxmlformats.org/spreadsheetml/2006/main" count="371" uniqueCount="235">
  <si>
    <t>GENERAL FUND</t>
  </si>
  <si>
    <t>Receipts</t>
  </si>
  <si>
    <t>Donations</t>
  </si>
  <si>
    <t>Total</t>
  </si>
  <si>
    <t>Payments</t>
  </si>
  <si>
    <t>Insurance</t>
  </si>
  <si>
    <t>Balance brought forward</t>
  </si>
  <si>
    <t>Balance carried forward</t>
  </si>
  <si>
    <t>Bank Balances at 31st December</t>
  </si>
  <si>
    <t>Bank Account</t>
  </si>
  <si>
    <t>SUMMARY OF FUNDS HELD</t>
  </si>
  <si>
    <t>Date</t>
  </si>
  <si>
    <t>Description</t>
  </si>
  <si>
    <t xml:space="preserve"> Total </t>
  </si>
  <si>
    <t xml:space="preserve"> </t>
  </si>
  <si>
    <t>Total Receipts</t>
  </si>
  <si>
    <t>Total Payments</t>
  </si>
  <si>
    <t>Net Receipts</t>
  </si>
  <si>
    <t>Closing Balance</t>
  </si>
  <si>
    <t xml:space="preserve">Surplus </t>
  </si>
  <si>
    <t>Adjustments</t>
  </si>
  <si>
    <t xml:space="preserve">Brightwalton Parish Council </t>
  </si>
  <si>
    <t>Accounts for the year ended 31st March 2023</t>
  </si>
  <si>
    <t>Precept</t>
  </si>
  <si>
    <t>Brightwalton Parish Council Receipts</t>
  </si>
  <si>
    <t xml:space="preserve">Interest </t>
  </si>
  <si>
    <t>2022/23</t>
  </si>
  <si>
    <t>Contra Account</t>
  </si>
  <si>
    <t>Clerk Salary</t>
  </si>
  <si>
    <t xml:space="preserve">Mowing </t>
  </si>
  <si>
    <t>Playground Maintenance</t>
  </si>
  <si>
    <t>Brickleton News</t>
  </si>
  <si>
    <t>Other Ground Maintenance</t>
  </si>
  <si>
    <t>Playground</t>
  </si>
  <si>
    <t xml:space="preserve">Brickleton News </t>
  </si>
  <si>
    <t>Brightwalton PC Payments 2022/23</t>
  </si>
  <si>
    <t>CIL</t>
  </si>
  <si>
    <t>Administration &amp; BALC</t>
  </si>
  <si>
    <t>Current</t>
  </si>
  <si>
    <t xml:space="preserve">Deposit </t>
  </si>
  <si>
    <t>CIL Reconciliation</t>
  </si>
  <si>
    <t>Balance at 1st April 2022</t>
  </si>
  <si>
    <t xml:space="preserve">Cricket Net Grant </t>
  </si>
  <si>
    <t>Grants</t>
  </si>
  <si>
    <t>Precept Payment</t>
  </si>
  <si>
    <t xml:space="preserve">D Weller </t>
  </si>
  <si>
    <t>BACS</t>
  </si>
  <si>
    <t>VAT</t>
  </si>
  <si>
    <t xml:space="preserve">Brightwalton Parich council </t>
  </si>
  <si>
    <t xml:space="preserve">Barclays </t>
  </si>
  <si>
    <t>Scofell</t>
  </si>
  <si>
    <t>BALC</t>
  </si>
  <si>
    <t xml:space="preserve">Playsafety </t>
  </si>
  <si>
    <t>BACs</t>
  </si>
  <si>
    <t>2021/22 Audit</t>
  </si>
  <si>
    <t>April Mowing</t>
  </si>
  <si>
    <t xml:space="preserve">Subscription </t>
  </si>
  <si>
    <t xml:space="preserve">Playground Report </t>
  </si>
  <si>
    <t>Holt Board</t>
  </si>
  <si>
    <t>Power</t>
  </si>
  <si>
    <t xml:space="preserve">Admin </t>
  </si>
  <si>
    <t>Open Spaces 1906 ss9 &amp;10</t>
  </si>
  <si>
    <t>LGA 1976 S19</t>
  </si>
  <si>
    <t>Bar Licence for Jubilee</t>
  </si>
  <si>
    <t>Chair Allowance</t>
  </si>
  <si>
    <t>Entertainment 1972 S145</t>
  </si>
  <si>
    <t>Book of Condolence</t>
  </si>
  <si>
    <t>CHQ 200103</t>
  </si>
  <si>
    <t>May Mowing</t>
  </si>
  <si>
    <t xml:space="preserve">Imprint </t>
  </si>
  <si>
    <t>Brickleton News May</t>
  </si>
  <si>
    <t>Glasses for Jubilee</t>
  </si>
  <si>
    <t>From Pop Up Drinks Fund</t>
  </si>
  <si>
    <t>Pop Up Drinks Funds</t>
  </si>
  <si>
    <t>CIL Funds</t>
  </si>
  <si>
    <t xml:space="preserve">Jubilee Bar </t>
  </si>
  <si>
    <t>ICO</t>
  </si>
  <si>
    <t>Data Protection</t>
  </si>
  <si>
    <t>DD</t>
  </si>
  <si>
    <t xml:space="preserve">Arkells </t>
  </si>
  <si>
    <t>Drink for Jubilee Bar</t>
  </si>
  <si>
    <t>Q1 Clerk Wages</t>
  </si>
  <si>
    <t xml:space="preserve">HMRC </t>
  </si>
  <si>
    <t>Q1 PAYE</t>
  </si>
  <si>
    <t xml:space="preserve">Zurich </t>
  </si>
  <si>
    <t>Insurance 01/07/22</t>
  </si>
  <si>
    <t>Diocese of Oxford</t>
  </si>
  <si>
    <t>Rent on Land &amp; Field</t>
  </si>
  <si>
    <t>CJM Services</t>
  </si>
  <si>
    <t>Cricket Net Install</t>
  </si>
  <si>
    <t>Grant Spending</t>
  </si>
  <si>
    <t xml:space="preserve">Deposit Account </t>
  </si>
  <si>
    <t xml:space="preserve">Total Receipts </t>
  </si>
  <si>
    <t>Deposit Account Reciepts</t>
  </si>
  <si>
    <t>Transfers</t>
  </si>
  <si>
    <t xml:space="preserve">Other </t>
  </si>
  <si>
    <t xml:space="preserve">Deposit Account Payments </t>
  </si>
  <si>
    <t>Transfer from CIL</t>
  </si>
  <si>
    <t>Closing Balance 31 March 2023</t>
  </si>
  <si>
    <t>Balances</t>
  </si>
  <si>
    <t>Current Account</t>
  </si>
  <si>
    <t xml:space="preserve">Total </t>
  </si>
  <si>
    <t xml:space="preserve">Of which CIL Funds </t>
  </si>
  <si>
    <t xml:space="preserve">Of which Pop Up Pub Funds </t>
  </si>
  <si>
    <t>P Hiscock</t>
  </si>
  <si>
    <t xml:space="preserve">Playground Mowing </t>
  </si>
  <si>
    <t xml:space="preserve">VAT Refund </t>
  </si>
  <si>
    <t xml:space="preserve">June Mowing </t>
  </si>
  <si>
    <t>Interest</t>
  </si>
  <si>
    <t xml:space="preserve">Brightwalton Millennium Green </t>
  </si>
  <si>
    <t>Dunmore Sign</t>
  </si>
  <si>
    <t xml:space="preserve">Jubilee Money </t>
  </si>
  <si>
    <t>CHQ 200104</t>
  </si>
  <si>
    <t xml:space="preserve">Scofell </t>
  </si>
  <si>
    <t xml:space="preserve">July Mowing </t>
  </si>
  <si>
    <t>July Brickleton News</t>
  </si>
  <si>
    <t>Bridge Chains</t>
  </si>
  <si>
    <t>Y</t>
  </si>
  <si>
    <t>Jubilee Income</t>
  </si>
  <si>
    <t>Cricket Net Grant School House Trust</t>
  </si>
  <si>
    <t xml:space="preserve">Penny Post </t>
  </si>
  <si>
    <t>Recruitment Ad</t>
  </si>
  <si>
    <t>Q2 Pay</t>
  </si>
  <si>
    <t>Q2 PAYE</t>
  </si>
  <si>
    <t>y</t>
  </si>
  <si>
    <t xml:space="preserve">September Mowing </t>
  </si>
  <si>
    <t>Brickleton News Sept</t>
  </si>
  <si>
    <t>Hampshire CC</t>
  </si>
  <si>
    <t xml:space="preserve">Lease Registration </t>
  </si>
  <si>
    <t>Clerk Expenses</t>
  </si>
  <si>
    <t>Plaque for Dunmore</t>
  </si>
  <si>
    <t xml:space="preserve">October Mowing </t>
  </si>
  <si>
    <t>Royal British Legion</t>
  </si>
  <si>
    <t>Poppy Wreath</t>
  </si>
  <si>
    <t>CHQ 200105</t>
  </si>
  <si>
    <t>S137</t>
  </si>
  <si>
    <t xml:space="preserve">Millennum Green Trustee Account </t>
  </si>
  <si>
    <t>Chq 15</t>
  </si>
  <si>
    <t>Solicitors Transfer Fee</t>
  </si>
  <si>
    <t>VAT £70.00</t>
  </si>
  <si>
    <t>submitted on return 01/04/16 to 31/03/17</t>
  </si>
  <si>
    <t>Chq 16</t>
  </si>
  <si>
    <t>Stiles - Strimming &amp; Spraying</t>
  </si>
  <si>
    <t>Chq 17</t>
  </si>
  <si>
    <t>Void</t>
  </si>
  <si>
    <t xml:space="preserve"> £-   </t>
  </si>
  <si>
    <t>Chq 18</t>
  </si>
  <si>
    <t>S Youldon - Bulbs</t>
  </si>
  <si>
    <t>VAT 8.66</t>
  </si>
  <si>
    <t>Deposit</t>
  </si>
  <si>
    <t>Land Reg Refnd</t>
  </si>
  <si>
    <t>submitted on return 01/04/17 to 31/03/18</t>
  </si>
  <si>
    <t xml:space="preserve">Insurance Refund </t>
  </si>
  <si>
    <t>Chq 19</t>
  </si>
  <si>
    <t>Owed to PC for Insurance January 2017</t>
  </si>
  <si>
    <t>Chq 20</t>
  </si>
  <si>
    <t>Refund to PC for Dealing with Fallen Tree</t>
  </si>
  <si>
    <t>Chq 21</t>
  </si>
  <si>
    <t>Treee Work</t>
  </si>
  <si>
    <t>submitted 01/04/18 to 31/03/19</t>
  </si>
  <si>
    <t>submitted 01/04/19 to 31/03/20 £0</t>
  </si>
  <si>
    <t>submitted 01/04/20 to 31/03/21 £0</t>
  </si>
  <si>
    <t>Balance</t>
  </si>
  <si>
    <t>submitted 01/04/21 to 31/03/22 £0</t>
  </si>
  <si>
    <t xml:space="preserve">Transfer for Dunmore Sign </t>
  </si>
  <si>
    <t>November Brickleton News</t>
  </si>
  <si>
    <t>Q3 Wages</t>
  </si>
  <si>
    <t>Q3 PAYE</t>
  </si>
  <si>
    <t xml:space="preserve">Bnews Expenses </t>
  </si>
  <si>
    <t>CHQ 200106</t>
  </si>
  <si>
    <t>Christmas Tree Funds</t>
  </si>
  <si>
    <t>DEC Donation</t>
  </si>
  <si>
    <t xml:space="preserve">Weebly Web Renewal </t>
  </si>
  <si>
    <t>Drinks for Carol Service (not for profit)</t>
  </si>
  <si>
    <t>EVENTS</t>
  </si>
  <si>
    <t>Dunmore Trustee Account Return of Loan</t>
  </si>
  <si>
    <t>climbing frame works</t>
  </si>
  <si>
    <t>PCC</t>
  </si>
  <si>
    <t>Churchyard Maintenance</t>
  </si>
  <si>
    <t>VHC</t>
  </si>
  <si>
    <t>First Aid Workshop</t>
  </si>
  <si>
    <t>January B News</t>
  </si>
  <si>
    <t>WBC</t>
  </si>
  <si>
    <t>Respond Training</t>
  </si>
  <si>
    <t>Jan to March Wages</t>
  </si>
  <si>
    <t>Q4 PAYE</t>
  </si>
  <si>
    <t xml:space="preserve">March Brickleton </t>
  </si>
  <si>
    <t xml:space="preserve">Grants Received </t>
  </si>
  <si>
    <t xml:space="preserve">Opening Account </t>
  </si>
  <si>
    <t>Wages Payment for Feb</t>
  </si>
  <si>
    <t>WAGES</t>
  </si>
  <si>
    <t>Expenses</t>
  </si>
  <si>
    <t>Other</t>
  </si>
  <si>
    <t>Expenses Payment for Feb</t>
  </si>
  <si>
    <t>Deposit Account</t>
  </si>
  <si>
    <t xml:space="preserve">CIL </t>
  </si>
  <si>
    <t xml:space="preserve">Contra </t>
  </si>
  <si>
    <t>Events</t>
  </si>
  <si>
    <t xml:space="preserve">Pop Up Drinks Funds </t>
  </si>
  <si>
    <t>General Reserves</t>
  </si>
  <si>
    <t>Restricted Reserves</t>
  </si>
  <si>
    <t>Pop Up Pub</t>
  </si>
  <si>
    <t xml:space="preserve">Community </t>
  </si>
  <si>
    <t>Playground &amp; Other Grounds Maintenance</t>
  </si>
  <si>
    <t>Section 137</t>
  </si>
  <si>
    <t xml:space="preserve">AGAR Completion </t>
  </si>
  <si>
    <t>VAT to come back 23/24</t>
  </si>
  <si>
    <t>2021/22</t>
  </si>
  <si>
    <t>Community Coordinator</t>
  </si>
  <si>
    <t>Community Coordinator Grant</t>
  </si>
  <si>
    <t xml:space="preserve">Community Coordinator Account </t>
  </si>
  <si>
    <t>1. Balance Carried Forward</t>
  </si>
  <si>
    <t>2. Precept</t>
  </si>
  <si>
    <t>3. Other income</t>
  </si>
  <si>
    <t>4. Staff Costs</t>
  </si>
  <si>
    <t>5. Loan Repayments</t>
  </si>
  <si>
    <t>6. Other Payments</t>
  </si>
  <si>
    <t xml:space="preserve">7. Balance </t>
  </si>
  <si>
    <t>Events Income</t>
  </si>
  <si>
    <t xml:space="preserve">TP Jones </t>
  </si>
  <si>
    <t>Payroll Admin</t>
  </si>
  <si>
    <t>West Berks</t>
  </si>
  <si>
    <t xml:space="preserve">February Hours </t>
  </si>
  <si>
    <t>February Exp</t>
  </si>
  <si>
    <t>Admin, ICO, BALC &amp; Chair All</t>
  </si>
  <si>
    <t>VAT Refund</t>
  </si>
  <si>
    <t>Dog bins up to Jan</t>
  </si>
  <si>
    <t xml:space="preserve">WD Benefice </t>
  </si>
  <si>
    <t>DBS Check</t>
  </si>
  <si>
    <t xml:space="preserve">General </t>
  </si>
  <si>
    <t>Payments (Net)</t>
  </si>
  <si>
    <t>VAT Element</t>
  </si>
  <si>
    <t>First Aid</t>
  </si>
  <si>
    <t xml:space="preserve">First Aid </t>
  </si>
  <si>
    <t xml:space="preserve">Village Hall Contribution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</si>
</sst>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£&quot;#,##0.00;[Red]\-&quot;£&quot;#,##0.00"/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-mmm"/>
    <numFmt numFmtId="165" formatCode="#,##0.00;\(#,##0.00\)"/>
    <numFmt numFmtId="166" formatCode="[$-409]d\-mmm;@"/>
    <numFmt numFmtId="167" formatCode="&quot;£&quot;#,##0.00"/>
  </numFmts>
  <fonts count="20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i/>
      <sz val="8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126">
    <xf numFmtId="0" fontId="0" fillId="0" borderId="0" xfId="0"/>
    <xf numFmtId="164" fontId="1" fillId="0" borderId="0" xfId="0" applyNumberFormat="1" applyFont="1"/>
    <xf numFmtId="0" fontId="1" fillId="0" borderId="0" xfId="0" applyFont="1"/>
    <xf numFmtId="44" fontId="1" fillId="0" borderId="0" xfId="0" applyNumberFormat="1" applyFont="1"/>
    <xf numFmtId="42" fontId="1" fillId="0" borderId="0" xfId="0" applyNumberFormat="1" applyFont="1"/>
    <xf numFmtId="164" fontId="2" fillId="0" borderId="0" xfId="0" applyNumberFormat="1" applyFont="1"/>
    <xf numFmtId="0" fontId="2" fillId="0" borderId="0" xfId="0" applyFont="1"/>
    <xf numFmtId="44" fontId="2" fillId="0" borderId="0" xfId="0" applyNumberFormat="1" applyFont="1"/>
    <xf numFmtId="42" fontId="2" fillId="0" borderId="0" xfId="0" applyNumberFormat="1" applyFont="1"/>
    <xf numFmtId="164" fontId="3" fillId="0" borderId="0" xfId="0" applyNumberFormat="1" applyFont="1"/>
    <xf numFmtId="0" fontId="3" fillId="0" borderId="0" xfId="0" applyFont="1"/>
    <xf numFmtId="44" fontId="3" fillId="0" borderId="0" xfId="0" applyNumberFormat="1" applyFont="1"/>
    <xf numFmtId="42" fontId="3" fillId="0" borderId="0" xfId="0" applyNumberFormat="1" applyFont="1"/>
    <xf numFmtId="0" fontId="4" fillId="0" borderId="0" xfId="0" applyFont="1"/>
    <xf numFmtId="44" fontId="0" fillId="0" borderId="0" xfId="0" applyNumberFormat="1"/>
    <xf numFmtId="44" fontId="4" fillId="0" borderId="0" xfId="0" applyNumberFormat="1" applyFont="1"/>
    <xf numFmtId="42" fontId="2" fillId="0" borderId="1" xfId="0" applyNumberFormat="1" applyFont="1" applyBorder="1"/>
    <xf numFmtId="42" fontId="4" fillId="0" borderId="0" xfId="0" applyNumberFormat="1" applyFont="1"/>
    <xf numFmtId="42" fontId="2" fillId="0" borderId="2" xfId="0" applyNumberFormat="1" applyFont="1" applyBorder="1"/>
    <xf numFmtId="42" fontId="4" fillId="0" borderId="1" xfId="0" applyNumberFormat="1" applyFont="1" applyBorder="1"/>
    <xf numFmtId="42" fontId="2" fillId="0" borderId="4" xfId="0" applyNumberFormat="1" applyFont="1" applyBorder="1"/>
    <xf numFmtId="42" fontId="4" fillId="0" borderId="2" xfId="0" applyNumberFormat="1" applyFont="1" applyBorder="1"/>
    <xf numFmtId="42" fontId="4" fillId="0" borderId="4" xfId="0" applyNumberFormat="1" applyFont="1" applyBorder="1"/>
    <xf numFmtId="0" fontId="6" fillId="0" borderId="0" xfId="0" applyFont="1"/>
    <xf numFmtId="44" fontId="6" fillId="0" borderId="0" xfId="0" applyNumberFormat="1" applyFont="1"/>
    <xf numFmtId="42" fontId="6" fillId="0" borderId="0" xfId="0" applyNumberFormat="1" applyFont="1"/>
    <xf numFmtId="16" fontId="0" fillId="0" borderId="0" xfId="0" applyNumberFormat="1"/>
    <xf numFmtId="0" fontId="7" fillId="0" borderId="0" xfId="0" applyFont="1"/>
    <xf numFmtId="44" fontId="7" fillId="0" borderId="0" xfId="0" applyNumberFormat="1" applyFont="1"/>
    <xf numFmtId="42" fontId="7" fillId="0" borderId="0" xfId="0" applyNumberFormat="1" applyFont="1"/>
    <xf numFmtId="42" fontId="7" fillId="0" borderId="3" xfId="0" applyNumberFormat="1" applyFont="1" applyBorder="1"/>
    <xf numFmtId="0" fontId="8" fillId="0" borderId="0" xfId="0" applyFont="1"/>
    <xf numFmtId="44" fontId="8" fillId="0" borderId="0" xfId="0" applyNumberFormat="1" applyFont="1"/>
    <xf numFmtId="42" fontId="8" fillId="0" borderId="1" xfId="0" applyNumberFormat="1" applyFont="1" applyBorder="1"/>
    <xf numFmtId="42" fontId="8" fillId="0" borderId="0" xfId="0" applyNumberFormat="1" applyFont="1"/>
    <xf numFmtId="42" fontId="8" fillId="0" borderId="3" xfId="0" applyNumberFormat="1" applyFont="1" applyBorder="1"/>
    <xf numFmtId="42" fontId="8" fillId="0" borderId="1" xfId="0" applyNumberFormat="1" applyFont="1" applyBorder="1" applyAlignment="1">
      <alignment horizontal="right"/>
    </xf>
    <xf numFmtId="42" fontId="8" fillId="0" borderId="4" xfId="0" applyNumberFormat="1" applyFont="1" applyBorder="1"/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/>
    <xf numFmtId="0" fontId="11" fillId="0" borderId="0" xfId="0" applyFont="1" applyAlignment="1">
      <alignment horizontal="right"/>
    </xf>
    <xf numFmtId="44" fontId="12" fillId="0" borderId="0" xfId="0" applyNumberFormat="1" applyFont="1"/>
    <xf numFmtId="44" fontId="12" fillId="0" borderId="0" xfId="0" applyNumberFormat="1" applyFont="1" applyAlignment="1">
      <alignment horizontal="left"/>
    </xf>
    <xf numFmtId="165" fontId="0" fillId="0" borderId="0" xfId="0" applyNumberFormat="1"/>
    <xf numFmtId="166" fontId="0" fillId="0" borderId="0" xfId="0" applyNumberFormat="1"/>
    <xf numFmtId="42" fontId="5" fillId="0" borderId="1" xfId="0" applyNumberFormat="1" applyFont="1" applyBorder="1"/>
    <xf numFmtId="42" fontId="10" fillId="0" borderId="1" xfId="0" applyNumberFormat="1" applyFont="1" applyBorder="1"/>
    <xf numFmtId="166" fontId="14" fillId="0" borderId="0" xfId="0" applyNumberFormat="1" applyFont="1"/>
    <xf numFmtId="44" fontId="0" fillId="0" borderId="5" xfId="0" applyNumberFormat="1" applyBorder="1"/>
    <xf numFmtId="0" fontId="0" fillId="0" borderId="5" xfId="0" applyBorder="1"/>
    <xf numFmtId="43" fontId="15" fillId="0" borderId="0" xfId="0" applyNumberFormat="1" applyFont="1"/>
    <xf numFmtId="0" fontId="15" fillId="0" borderId="0" xfId="0" applyFont="1"/>
    <xf numFmtId="0" fontId="11" fillId="0" borderId="0" xfId="0" applyFont="1"/>
    <xf numFmtId="0" fontId="12" fillId="0" borderId="0" xfId="0" applyFont="1"/>
    <xf numFmtId="42" fontId="12" fillId="0" borderId="0" xfId="0" applyNumberFormat="1" applyFont="1"/>
    <xf numFmtId="42" fontId="15" fillId="0" borderId="0" xfId="0" applyNumberFormat="1" applyFont="1"/>
    <xf numFmtId="44" fontId="11" fillId="0" borderId="0" xfId="0" applyNumberFormat="1" applyFont="1"/>
    <xf numFmtId="0" fontId="16" fillId="0" borderId="0" xfId="0" applyFont="1"/>
    <xf numFmtId="0" fontId="11" fillId="0" borderId="0" xfId="0" applyFont="1" applyAlignment="1">
      <alignment horizontal="left"/>
    </xf>
    <xf numFmtId="165" fontId="14" fillId="0" borderId="0" xfId="0" applyNumberFormat="1" applyFont="1"/>
    <xf numFmtId="167" fontId="0" fillId="0" borderId="0" xfId="0" applyNumberFormat="1"/>
    <xf numFmtId="167" fontId="14" fillId="0" borderId="0" xfId="0" applyNumberFormat="1" applyFont="1"/>
    <xf numFmtId="167" fontId="0" fillId="0" borderId="0" xfId="0" applyNumberFormat="1" applyAlignment="1">
      <alignment horizontal="right"/>
    </xf>
    <xf numFmtId="0" fontId="14" fillId="0" borderId="0" xfId="0" applyFont="1"/>
    <xf numFmtId="167" fontId="14" fillId="3" borderId="0" xfId="0" applyNumberFormat="1" applyFont="1" applyFill="1"/>
    <xf numFmtId="166" fontId="14" fillId="0" borderId="0" xfId="0" applyNumberFormat="1" applyFont="1" applyAlignment="1">
      <alignment horizontal="right" wrapText="1"/>
    </xf>
    <xf numFmtId="0" fontId="14" fillId="0" borderId="0" xfId="0" applyFont="1" applyAlignment="1">
      <alignment horizontal="right" wrapText="1"/>
    </xf>
    <xf numFmtId="167" fontId="14" fillId="0" borderId="0" xfId="0" applyNumberFormat="1" applyFont="1" applyAlignment="1">
      <alignment horizontal="right" wrapText="1"/>
    </xf>
    <xf numFmtId="42" fontId="2" fillId="3" borderId="1" xfId="0" applyNumberFormat="1" applyFont="1" applyFill="1" applyBorder="1"/>
    <xf numFmtId="167" fontId="0" fillId="0" borderId="0" xfId="0" quotePrefix="1" applyNumberFormat="1"/>
    <xf numFmtId="0" fontId="8" fillId="0" borderId="1" xfId="0" applyFont="1" applyBorder="1"/>
    <xf numFmtId="44" fontId="4" fillId="0" borderId="5" xfId="0" applyNumberFormat="1" applyFont="1" applyBorder="1"/>
    <xf numFmtId="0" fontId="17" fillId="0" borderId="0" xfId="0" applyFont="1"/>
    <xf numFmtId="0" fontId="18" fillId="0" borderId="0" xfId="0" applyFont="1"/>
    <xf numFmtId="165" fontId="18" fillId="0" borderId="0" xfId="0" applyNumberFormat="1" applyFont="1"/>
    <xf numFmtId="44" fontId="17" fillId="0" borderId="0" xfId="0" applyNumberFormat="1" applyFont="1"/>
    <xf numFmtId="44" fontId="0" fillId="0" borderId="0" xfId="2" applyFont="1"/>
    <xf numFmtId="166" fontId="14" fillId="0" borderId="6" xfId="0" applyNumberFormat="1" applyFont="1" applyBorder="1"/>
    <xf numFmtId="0" fontId="0" fillId="0" borderId="7" xfId="0" applyBorder="1"/>
    <xf numFmtId="167" fontId="0" fillId="0" borderId="7" xfId="0" applyNumberFormat="1" applyBorder="1"/>
    <xf numFmtId="167" fontId="0" fillId="0" borderId="8" xfId="0" applyNumberFormat="1" applyBorder="1"/>
    <xf numFmtId="166" fontId="14" fillId="0" borderId="9" xfId="0" applyNumberFormat="1" applyFont="1" applyBorder="1"/>
    <xf numFmtId="167" fontId="0" fillId="0" borderId="10" xfId="0" applyNumberFormat="1" applyBorder="1"/>
    <xf numFmtId="166" fontId="0" fillId="0" borderId="9" xfId="0" applyNumberFormat="1" applyBorder="1"/>
    <xf numFmtId="16" fontId="0" fillId="0" borderId="9" xfId="0" applyNumberFormat="1" applyBorder="1"/>
    <xf numFmtId="0" fontId="0" fillId="0" borderId="11" xfId="0" applyBorder="1"/>
    <xf numFmtId="167" fontId="0" fillId="0" borderId="12" xfId="0" applyNumberForma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14" fillId="0" borderId="6" xfId="0" applyFont="1" applyBorder="1"/>
    <xf numFmtId="44" fontId="0" fillId="0" borderId="0" xfId="2" applyFont="1" applyBorder="1"/>
    <xf numFmtId="44" fontId="0" fillId="0" borderId="10" xfId="2" applyFont="1" applyBorder="1"/>
    <xf numFmtId="44" fontId="0" fillId="0" borderId="5" xfId="2" applyFont="1" applyBorder="1"/>
    <xf numFmtId="44" fontId="0" fillId="0" borderId="12" xfId="2" applyFont="1" applyBorder="1"/>
    <xf numFmtId="14" fontId="0" fillId="0" borderId="9" xfId="0" applyNumberFormat="1" applyBorder="1"/>
    <xf numFmtId="0" fontId="4" fillId="0" borderId="6" xfId="0" applyFont="1" applyBorder="1"/>
    <xf numFmtId="44" fontId="0" fillId="0" borderId="7" xfId="0" applyNumberFormat="1" applyBorder="1"/>
    <xf numFmtId="0" fontId="2" fillId="0" borderId="9" xfId="0" applyFont="1" applyBorder="1"/>
    <xf numFmtId="0" fontId="4" fillId="0" borderId="9" xfId="0" applyFont="1" applyBorder="1"/>
    <xf numFmtId="43" fontId="0" fillId="0" borderId="0" xfId="1" applyFont="1" applyBorder="1"/>
    <xf numFmtId="44" fontId="0" fillId="2" borderId="0" xfId="0" applyNumberFormat="1" applyFill="1"/>
    <xf numFmtId="0" fontId="2" fillId="0" borderId="6" xfId="0" applyFont="1" applyBorder="1"/>
    <xf numFmtId="44" fontId="4" fillId="0" borderId="7" xfId="0" applyNumberFormat="1" applyFont="1" applyBorder="1"/>
    <xf numFmtId="0" fontId="4" fillId="0" borderId="11" xfId="0" applyFont="1" applyBorder="1"/>
    <xf numFmtId="44" fontId="2" fillId="0" borderId="7" xfId="0" applyNumberFormat="1" applyFont="1" applyBorder="1"/>
    <xf numFmtId="0" fontId="2" fillId="0" borderId="8" xfId="0" applyFont="1" applyBorder="1"/>
    <xf numFmtId="0" fontId="2" fillId="0" borderId="10" xfId="0" applyFont="1" applyBorder="1"/>
    <xf numFmtId="14" fontId="0" fillId="0" borderId="0" xfId="0" applyNumberFormat="1"/>
    <xf numFmtId="44" fontId="0" fillId="3" borderId="0" xfId="0" applyNumberFormat="1" applyFill="1"/>
    <xf numFmtId="0" fontId="0" fillId="0" borderId="1" xfId="0" applyBorder="1"/>
    <xf numFmtId="8" fontId="0" fillId="0" borderId="1" xfId="0" applyNumberFormat="1" applyBorder="1"/>
    <xf numFmtId="14" fontId="0" fillId="0" borderId="1" xfId="0" applyNumberFormat="1" applyBorder="1"/>
    <xf numFmtId="0" fontId="14" fillId="0" borderId="1" xfId="0" applyFont="1" applyBorder="1"/>
    <xf numFmtId="167" fontId="0" fillId="0" borderId="5" xfId="0" applyNumberFormat="1" applyBorder="1"/>
    <xf numFmtId="42" fontId="8" fillId="0" borderId="13" xfId="0" applyNumberFormat="1" applyFont="1" applyBorder="1"/>
    <xf numFmtId="42" fontId="2" fillId="0" borderId="13" xfId="0" applyNumberFormat="1" applyFont="1" applyBorder="1"/>
    <xf numFmtId="167" fontId="19" fillId="0" borderId="0" xfId="0" applyNumberFormat="1" applyFont="1"/>
    <xf numFmtId="42" fontId="5" fillId="0" borderId="13" xfId="0" applyNumberFormat="1" applyFont="1" applyBorder="1"/>
    <xf numFmtId="42" fontId="4" fillId="0" borderId="13" xfId="0" applyNumberFormat="1" applyFont="1" applyBorder="1"/>
    <xf numFmtId="42" fontId="5" fillId="0" borderId="0" xfId="0" applyNumberFormat="1" applyFont="1"/>
    <xf numFmtId="42" fontId="7" fillId="0" borderId="1" xfId="0" applyNumberFormat="1" applyFont="1" applyBorder="1"/>
    <xf numFmtId="0" fontId="2" fillId="0" borderId="1" xfId="0" applyFont="1" applyBorder="1" applyAlignment="1">
      <alignment horizontal="center"/>
    </xf>
    <xf numFmtId="42" fontId="6" fillId="0" borderId="1" xfId="0" applyNumberFormat="1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PM-NAS\Shared%20Data\Users\carrie%20passmore\Documents\Chaddleworth%20PCC\Chad%20PCC%202013%20-%20ledgers%20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PM-NAS\Shared%20Data\Users\eskin\Box\Chaddleworth%20PCC\Chad%20PCC%202014%20-%20ledgers%20final%20post%20audi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PM-NAS\Shared%20Data\Users\carrie%20passmore\Documents\Chaddleworth%20PCC\Chad%20PCC%202015%20-%20ledgers%20fin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PM-NAS\Shared%20Data\Users\carrie%20passmore\Documents\Chaddleworth%20PCC\Chad%20PCC%202014%20-%20ledgers%20final%20post%20audi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PM-NAS\Shared%20Data\Users\carrie%20passmore\Documents\Chaddleworth%20PCC\Chad%20PCC%202014%20-%20ledgers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counts"/>
      <sheetName val="Receipts"/>
      <sheetName val="Payments"/>
      <sheetName val="Main Bank Recon"/>
      <sheetName val="Other Funds"/>
    </sheetNames>
    <sheetDataSet>
      <sheetData sheetId="0">
        <row r="8">
          <cell r="H8">
            <v>963.82</v>
          </cell>
        </row>
        <row r="9">
          <cell r="H9">
            <v>1607.6100000000001</v>
          </cell>
        </row>
        <row r="13">
          <cell r="H13">
            <v>10210.73</v>
          </cell>
        </row>
        <row r="14">
          <cell r="H14">
            <v>1808.69</v>
          </cell>
        </row>
        <row r="16">
          <cell r="H16">
            <v>1469</v>
          </cell>
        </row>
        <row r="27">
          <cell r="H27">
            <v>10572</v>
          </cell>
        </row>
        <row r="28">
          <cell r="H28">
            <v>1194</v>
          </cell>
        </row>
        <row r="29">
          <cell r="H29">
            <v>818.17000000000007</v>
          </cell>
        </row>
        <row r="30">
          <cell r="H30">
            <v>1684.27</v>
          </cell>
        </row>
        <row r="31">
          <cell r="H31">
            <v>232.6099999999999</v>
          </cell>
        </row>
        <row r="32">
          <cell r="H32">
            <v>1500</v>
          </cell>
        </row>
        <row r="33">
          <cell r="H33">
            <v>294.95999999999998</v>
          </cell>
        </row>
        <row r="34">
          <cell r="H34">
            <v>718.09999999999991</v>
          </cell>
        </row>
        <row r="43">
          <cell r="H43">
            <v>5299</v>
          </cell>
        </row>
        <row r="48">
          <cell r="H48">
            <v>-1074.9199999999969</v>
          </cell>
        </row>
        <row r="49">
          <cell r="H49">
            <v>7151.42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counts"/>
      <sheetName val="Receipts"/>
      <sheetName val="Payments"/>
      <sheetName val="Main Bank Recon"/>
      <sheetName val="Other Funds"/>
      <sheetName val="CCLA Account 627361002D"/>
    </sheetNames>
    <sheetDataSet>
      <sheetData sheetId="0">
        <row r="8">
          <cell r="J8">
            <v>294</v>
          </cell>
        </row>
        <row r="9">
          <cell r="J9">
            <v>1365.0700000000002</v>
          </cell>
        </row>
        <row r="13">
          <cell r="J13">
            <v>7095</v>
          </cell>
        </row>
        <row r="14">
          <cell r="J14">
            <v>0</v>
          </cell>
        </row>
        <row r="16">
          <cell r="J16">
            <v>1741</v>
          </cell>
        </row>
        <row r="27">
          <cell r="J27">
            <v>11198.880000000001</v>
          </cell>
        </row>
        <row r="28">
          <cell r="J28">
            <v>1068.9600000000003</v>
          </cell>
        </row>
        <row r="29">
          <cell r="J29">
            <v>131.01</v>
          </cell>
        </row>
        <row r="30">
          <cell r="J30">
            <v>1774.37</v>
          </cell>
        </row>
        <row r="31">
          <cell r="J31">
            <v>176.76</v>
          </cell>
        </row>
        <row r="32">
          <cell r="J32">
            <v>1500</v>
          </cell>
        </row>
        <row r="33">
          <cell r="J33">
            <v>163</v>
          </cell>
        </row>
        <row r="34">
          <cell r="J34">
            <v>200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counts"/>
      <sheetName val="Receipts"/>
      <sheetName val="Payments"/>
      <sheetName val="Main Bank Recon"/>
      <sheetName val="Other Funds"/>
      <sheetName val="CCLA Account 627361002D"/>
    </sheetNames>
    <sheetDataSet>
      <sheetData sheetId="0">
        <row r="8">
          <cell r="L8">
            <v>0</v>
          </cell>
        </row>
        <row r="9">
          <cell r="L9">
            <v>2384.73</v>
          </cell>
        </row>
        <row r="12">
          <cell r="L12">
            <v>3311.67</v>
          </cell>
        </row>
        <row r="13">
          <cell r="L13">
            <v>5195</v>
          </cell>
        </row>
        <row r="14">
          <cell r="L14">
            <v>1207.55</v>
          </cell>
        </row>
        <row r="16">
          <cell r="L16">
            <v>1697</v>
          </cell>
        </row>
        <row r="27">
          <cell r="L27">
            <v>11481.819999999998</v>
          </cell>
        </row>
        <row r="28">
          <cell r="L28">
            <v>1826.4500000000005</v>
          </cell>
        </row>
        <row r="29">
          <cell r="L29">
            <v>650.57000000000005</v>
          </cell>
        </row>
        <row r="30">
          <cell r="L30">
            <v>1815.15</v>
          </cell>
        </row>
        <row r="31">
          <cell r="L31">
            <v>679.4699999999998</v>
          </cell>
        </row>
        <row r="32">
          <cell r="L32">
            <v>1500</v>
          </cell>
        </row>
        <row r="33">
          <cell r="L33">
            <v>0</v>
          </cell>
        </row>
        <row r="34">
          <cell r="L34">
            <v>0</v>
          </cell>
        </row>
        <row r="48">
          <cell r="L48">
            <v>180.03000000000065</v>
          </cell>
        </row>
        <row r="49">
          <cell r="L49">
            <v>101.82000000000016</v>
          </cell>
        </row>
      </sheetData>
      <sheetData sheetId="1"/>
      <sheetData sheetId="2"/>
      <sheetData sheetId="3">
        <row r="12">
          <cell r="E12">
            <v>180.03000000000065</v>
          </cell>
        </row>
      </sheetData>
      <sheetData sheetId="4">
        <row r="60">
          <cell r="G60">
            <v>15407.42</v>
          </cell>
        </row>
      </sheetData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counts"/>
      <sheetName val="Receipts"/>
      <sheetName val="Payments"/>
      <sheetName val="Main Bank Recon"/>
      <sheetName val="Other Funds"/>
      <sheetName val="CCLA Account 627361002D"/>
    </sheetNames>
    <sheetDataSet>
      <sheetData sheetId="0">
        <row r="39">
          <cell r="J39">
            <v>16758.130000000005</v>
          </cell>
        </row>
        <row r="48">
          <cell r="J48">
            <v>4495.83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counts"/>
      <sheetName val="Revised Accounts "/>
      <sheetName val="Revised totals of receipts"/>
      <sheetName val="Revised receipts"/>
      <sheetName val="Payments"/>
      <sheetName val="Main Bank Recon"/>
      <sheetName val="Other Funds"/>
      <sheetName val="CCLA Account 627361002D"/>
      <sheetName val="Paying in book receipts"/>
      <sheetName val="Donations 2017"/>
      <sheetName val="Receipts"/>
    </sheetNames>
    <sheetDataSet>
      <sheetData sheetId="0">
        <row r="49">
          <cell r="J49">
            <v>2101.8200000000015</v>
          </cell>
        </row>
      </sheetData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 refreshError="1"/>
      <sheetData sheetId="9" refreshError="1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64"/>
  <sheetViews>
    <sheetView tabSelected="1" zoomScaleNormal="100" workbookViewId="0">
      <selection activeCell="R19" sqref="R19"/>
    </sheetView>
  </sheetViews>
  <sheetFormatPr defaultRowHeight="13.8" outlineLevelCol="1" x14ac:dyDescent="0.25"/>
  <cols>
    <col min="1" max="1" width="4.109375" style="27" customWidth="1"/>
    <col min="2" max="2" width="10.33203125" style="27" customWidth="1"/>
    <col min="3" max="3" width="23" style="27" customWidth="1"/>
    <col min="4" max="4" width="22" style="28" customWidth="1"/>
    <col min="5" max="5" width="1.88671875" style="28" hidden="1" customWidth="1"/>
    <col min="6" max="6" width="10.6640625" style="29" hidden="1" customWidth="1" outlineLevel="1"/>
    <col min="7" max="7" width="1.88671875" style="28" hidden="1" customWidth="1" outlineLevel="1"/>
    <col min="8" max="8" width="10.6640625" style="29" hidden="1" customWidth="1" outlineLevel="1"/>
    <col min="9" max="9" width="1.88671875" style="28" hidden="1" customWidth="1" outlineLevel="1"/>
    <col min="10" max="10" width="10.6640625" style="29" hidden="1" customWidth="1" outlineLevel="1"/>
    <col min="11" max="11" width="1.6640625" style="28" hidden="1" customWidth="1" outlineLevel="1"/>
    <col min="12" max="12" width="10.6640625" style="29" hidden="1" customWidth="1" outlineLevel="1"/>
    <col min="13" max="13" width="1.6640625" style="29" hidden="1" customWidth="1" outlineLevel="1"/>
    <col min="14" max="14" width="12.109375" style="29" hidden="1" customWidth="1" outlineLevel="1"/>
    <col min="15" max="15" width="1.6640625" style="29" customWidth="1" outlineLevel="1"/>
    <col min="16" max="16" width="10.6640625" style="29" customWidth="1"/>
    <col min="17" max="17" width="10.33203125" style="54" bestFit="1" customWidth="1"/>
    <col min="18" max="18" width="9.109375" style="27"/>
    <col min="19" max="19" width="23.88671875" style="27" bestFit="1" customWidth="1"/>
    <col min="20" max="20" width="15.109375" style="27" customWidth="1"/>
    <col min="21" max="21" width="16.21875" style="27" customWidth="1"/>
    <col min="22" max="246" width="9.109375" style="27"/>
    <col min="247" max="247" width="4.109375" style="27" customWidth="1"/>
    <col min="248" max="248" width="10.33203125" style="27" customWidth="1"/>
    <col min="249" max="249" width="23" style="27" customWidth="1"/>
    <col min="250" max="250" width="22" style="27" customWidth="1"/>
    <col min="251" max="251" width="1.88671875" style="27" customWidth="1"/>
    <col min="252" max="254" width="10.6640625" style="27" customWidth="1"/>
    <col min="255" max="255" width="10.33203125" style="27" bestFit="1" customWidth="1"/>
    <col min="256" max="256" width="11.5546875" style="27" bestFit="1" customWidth="1"/>
    <col min="257" max="502" width="9.109375" style="27"/>
    <col min="503" max="503" width="4.109375" style="27" customWidth="1"/>
    <col min="504" max="504" width="10.33203125" style="27" customWidth="1"/>
    <col min="505" max="505" width="23" style="27" customWidth="1"/>
    <col min="506" max="506" width="22" style="27" customWidth="1"/>
    <col min="507" max="507" width="1.88671875" style="27" customWidth="1"/>
    <col min="508" max="510" width="10.6640625" style="27" customWidth="1"/>
    <col min="511" max="511" width="10.33203125" style="27" bestFit="1" customWidth="1"/>
    <col min="512" max="512" width="11.5546875" style="27" bestFit="1" customWidth="1"/>
    <col min="513" max="758" width="9.109375" style="27"/>
    <col min="759" max="759" width="4.109375" style="27" customWidth="1"/>
    <col min="760" max="760" width="10.33203125" style="27" customWidth="1"/>
    <col min="761" max="761" width="23" style="27" customWidth="1"/>
    <col min="762" max="762" width="22" style="27" customWidth="1"/>
    <col min="763" max="763" width="1.88671875" style="27" customWidth="1"/>
    <col min="764" max="766" width="10.6640625" style="27" customWidth="1"/>
    <col min="767" max="767" width="10.33203125" style="27" bestFit="1" customWidth="1"/>
    <col min="768" max="768" width="11.5546875" style="27" bestFit="1" customWidth="1"/>
    <col min="769" max="1014" width="9.109375" style="27"/>
    <col min="1015" max="1015" width="4.109375" style="27" customWidth="1"/>
    <col min="1016" max="1016" width="10.33203125" style="27" customWidth="1"/>
    <col min="1017" max="1017" width="23" style="27" customWidth="1"/>
    <col min="1018" max="1018" width="22" style="27" customWidth="1"/>
    <col min="1019" max="1019" width="1.88671875" style="27" customWidth="1"/>
    <col min="1020" max="1022" width="10.6640625" style="27" customWidth="1"/>
    <col min="1023" max="1023" width="10.33203125" style="27" bestFit="1" customWidth="1"/>
    <col min="1024" max="1024" width="11.5546875" style="27" bestFit="1" customWidth="1"/>
    <col min="1025" max="1270" width="9.109375" style="27"/>
    <col min="1271" max="1271" width="4.109375" style="27" customWidth="1"/>
    <col min="1272" max="1272" width="10.33203125" style="27" customWidth="1"/>
    <col min="1273" max="1273" width="23" style="27" customWidth="1"/>
    <col min="1274" max="1274" width="22" style="27" customWidth="1"/>
    <col min="1275" max="1275" width="1.88671875" style="27" customWidth="1"/>
    <col min="1276" max="1278" width="10.6640625" style="27" customWidth="1"/>
    <col min="1279" max="1279" width="10.33203125" style="27" bestFit="1" customWidth="1"/>
    <col min="1280" max="1280" width="11.5546875" style="27" bestFit="1" customWidth="1"/>
    <col min="1281" max="1526" width="9.109375" style="27"/>
    <col min="1527" max="1527" width="4.109375" style="27" customWidth="1"/>
    <col min="1528" max="1528" width="10.33203125" style="27" customWidth="1"/>
    <col min="1529" max="1529" width="23" style="27" customWidth="1"/>
    <col min="1530" max="1530" width="22" style="27" customWidth="1"/>
    <col min="1531" max="1531" width="1.88671875" style="27" customWidth="1"/>
    <col min="1532" max="1534" width="10.6640625" style="27" customWidth="1"/>
    <col min="1535" max="1535" width="10.33203125" style="27" bestFit="1" customWidth="1"/>
    <col min="1536" max="1536" width="11.5546875" style="27" bestFit="1" customWidth="1"/>
    <col min="1537" max="1782" width="9.109375" style="27"/>
    <col min="1783" max="1783" width="4.109375" style="27" customWidth="1"/>
    <col min="1784" max="1784" width="10.33203125" style="27" customWidth="1"/>
    <col min="1785" max="1785" width="23" style="27" customWidth="1"/>
    <col min="1786" max="1786" width="22" style="27" customWidth="1"/>
    <col min="1787" max="1787" width="1.88671875" style="27" customWidth="1"/>
    <col min="1788" max="1790" width="10.6640625" style="27" customWidth="1"/>
    <col min="1791" max="1791" width="10.33203125" style="27" bestFit="1" customWidth="1"/>
    <col min="1792" max="1792" width="11.5546875" style="27" bestFit="1" customWidth="1"/>
    <col min="1793" max="2038" width="9.109375" style="27"/>
    <col min="2039" max="2039" width="4.109375" style="27" customWidth="1"/>
    <col min="2040" max="2040" width="10.33203125" style="27" customWidth="1"/>
    <col min="2041" max="2041" width="23" style="27" customWidth="1"/>
    <col min="2042" max="2042" width="22" style="27" customWidth="1"/>
    <col min="2043" max="2043" width="1.88671875" style="27" customWidth="1"/>
    <col min="2044" max="2046" width="10.6640625" style="27" customWidth="1"/>
    <col min="2047" max="2047" width="10.33203125" style="27" bestFit="1" customWidth="1"/>
    <col min="2048" max="2048" width="11.5546875" style="27" bestFit="1" customWidth="1"/>
    <col min="2049" max="2294" width="9.109375" style="27"/>
    <col min="2295" max="2295" width="4.109375" style="27" customWidth="1"/>
    <col min="2296" max="2296" width="10.33203125" style="27" customWidth="1"/>
    <col min="2297" max="2297" width="23" style="27" customWidth="1"/>
    <col min="2298" max="2298" width="22" style="27" customWidth="1"/>
    <col min="2299" max="2299" width="1.88671875" style="27" customWidth="1"/>
    <col min="2300" max="2302" width="10.6640625" style="27" customWidth="1"/>
    <col min="2303" max="2303" width="10.33203125" style="27" bestFit="1" customWidth="1"/>
    <col min="2304" max="2304" width="11.5546875" style="27" bestFit="1" customWidth="1"/>
    <col min="2305" max="2550" width="9.109375" style="27"/>
    <col min="2551" max="2551" width="4.109375" style="27" customWidth="1"/>
    <col min="2552" max="2552" width="10.33203125" style="27" customWidth="1"/>
    <col min="2553" max="2553" width="23" style="27" customWidth="1"/>
    <col min="2554" max="2554" width="22" style="27" customWidth="1"/>
    <col min="2555" max="2555" width="1.88671875" style="27" customWidth="1"/>
    <col min="2556" max="2558" width="10.6640625" style="27" customWidth="1"/>
    <col min="2559" max="2559" width="10.33203125" style="27" bestFit="1" customWidth="1"/>
    <col min="2560" max="2560" width="11.5546875" style="27" bestFit="1" customWidth="1"/>
    <col min="2561" max="2806" width="9.109375" style="27"/>
    <col min="2807" max="2807" width="4.109375" style="27" customWidth="1"/>
    <col min="2808" max="2808" width="10.33203125" style="27" customWidth="1"/>
    <col min="2809" max="2809" width="23" style="27" customWidth="1"/>
    <col min="2810" max="2810" width="22" style="27" customWidth="1"/>
    <col min="2811" max="2811" width="1.88671875" style="27" customWidth="1"/>
    <col min="2812" max="2814" width="10.6640625" style="27" customWidth="1"/>
    <col min="2815" max="2815" width="10.33203125" style="27" bestFit="1" customWidth="1"/>
    <col min="2816" max="2816" width="11.5546875" style="27" bestFit="1" customWidth="1"/>
    <col min="2817" max="3062" width="9.109375" style="27"/>
    <col min="3063" max="3063" width="4.109375" style="27" customWidth="1"/>
    <col min="3064" max="3064" width="10.33203125" style="27" customWidth="1"/>
    <col min="3065" max="3065" width="23" style="27" customWidth="1"/>
    <col min="3066" max="3066" width="22" style="27" customWidth="1"/>
    <col min="3067" max="3067" width="1.88671875" style="27" customWidth="1"/>
    <col min="3068" max="3070" width="10.6640625" style="27" customWidth="1"/>
    <col min="3071" max="3071" width="10.33203125" style="27" bestFit="1" customWidth="1"/>
    <col min="3072" max="3072" width="11.5546875" style="27" bestFit="1" customWidth="1"/>
    <col min="3073" max="3318" width="9.109375" style="27"/>
    <col min="3319" max="3319" width="4.109375" style="27" customWidth="1"/>
    <col min="3320" max="3320" width="10.33203125" style="27" customWidth="1"/>
    <col min="3321" max="3321" width="23" style="27" customWidth="1"/>
    <col min="3322" max="3322" width="22" style="27" customWidth="1"/>
    <col min="3323" max="3323" width="1.88671875" style="27" customWidth="1"/>
    <col min="3324" max="3326" width="10.6640625" style="27" customWidth="1"/>
    <col min="3327" max="3327" width="10.33203125" style="27" bestFit="1" customWidth="1"/>
    <col min="3328" max="3328" width="11.5546875" style="27" bestFit="1" customWidth="1"/>
    <col min="3329" max="3574" width="9.109375" style="27"/>
    <col min="3575" max="3575" width="4.109375" style="27" customWidth="1"/>
    <col min="3576" max="3576" width="10.33203125" style="27" customWidth="1"/>
    <col min="3577" max="3577" width="23" style="27" customWidth="1"/>
    <col min="3578" max="3578" width="22" style="27" customWidth="1"/>
    <col min="3579" max="3579" width="1.88671875" style="27" customWidth="1"/>
    <col min="3580" max="3582" width="10.6640625" style="27" customWidth="1"/>
    <col min="3583" max="3583" width="10.33203125" style="27" bestFit="1" customWidth="1"/>
    <col min="3584" max="3584" width="11.5546875" style="27" bestFit="1" customWidth="1"/>
    <col min="3585" max="3830" width="9.109375" style="27"/>
    <col min="3831" max="3831" width="4.109375" style="27" customWidth="1"/>
    <col min="3832" max="3832" width="10.33203125" style="27" customWidth="1"/>
    <col min="3833" max="3833" width="23" style="27" customWidth="1"/>
    <col min="3834" max="3834" width="22" style="27" customWidth="1"/>
    <col min="3835" max="3835" width="1.88671875" style="27" customWidth="1"/>
    <col min="3836" max="3838" width="10.6640625" style="27" customWidth="1"/>
    <col min="3839" max="3839" width="10.33203125" style="27" bestFit="1" customWidth="1"/>
    <col min="3840" max="3840" width="11.5546875" style="27" bestFit="1" customWidth="1"/>
    <col min="3841" max="4086" width="9.109375" style="27"/>
    <col min="4087" max="4087" width="4.109375" style="27" customWidth="1"/>
    <col min="4088" max="4088" width="10.33203125" style="27" customWidth="1"/>
    <col min="4089" max="4089" width="23" style="27" customWidth="1"/>
    <col min="4090" max="4090" width="22" style="27" customWidth="1"/>
    <col min="4091" max="4091" width="1.88671875" style="27" customWidth="1"/>
    <col min="4092" max="4094" width="10.6640625" style="27" customWidth="1"/>
    <col min="4095" max="4095" width="10.33203125" style="27" bestFit="1" customWidth="1"/>
    <col min="4096" max="4096" width="11.5546875" style="27" bestFit="1" customWidth="1"/>
    <col min="4097" max="4342" width="9.109375" style="27"/>
    <col min="4343" max="4343" width="4.109375" style="27" customWidth="1"/>
    <col min="4344" max="4344" width="10.33203125" style="27" customWidth="1"/>
    <col min="4345" max="4345" width="23" style="27" customWidth="1"/>
    <col min="4346" max="4346" width="22" style="27" customWidth="1"/>
    <col min="4347" max="4347" width="1.88671875" style="27" customWidth="1"/>
    <col min="4348" max="4350" width="10.6640625" style="27" customWidth="1"/>
    <col min="4351" max="4351" width="10.33203125" style="27" bestFit="1" customWidth="1"/>
    <col min="4352" max="4352" width="11.5546875" style="27" bestFit="1" customWidth="1"/>
    <col min="4353" max="4598" width="9.109375" style="27"/>
    <col min="4599" max="4599" width="4.109375" style="27" customWidth="1"/>
    <col min="4600" max="4600" width="10.33203125" style="27" customWidth="1"/>
    <col min="4601" max="4601" width="23" style="27" customWidth="1"/>
    <col min="4602" max="4602" width="22" style="27" customWidth="1"/>
    <col min="4603" max="4603" width="1.88671875" style="27" customWidth="1"/>
    <col min="4604" max="4606" width="10.6640625" style="27" customWidth="1"/>
    <col min="4607" max="4607" width="10.33203125" style="27" bestFit="1" customWidth="1"/>
    <col min="4608" max="4608" width="11.5546875" style="27" bestFit="1" customWidth="1"/>
    <col min="4609" max="4854" width="9.109375" style="27"/>
    <col min="4855" max="4855" width="4.109375" style="27" customWidth="1"/>
    <col min="4856" max="4856" width="10.33203125" style="27" customWidth="1"/>
    <col min="4857" max="4857" width="23" style="27" customWidth="1"/>
    <col min="4858" max="4858" width="22" style="27" customWidth="1"/>
    <col min="4859" max="4859" width="1.88671875" style="27" customWidth="1"/>
    <col min="4860" max="4862" width="10.6640625" style="27" customWidth="1"/>
    <col min="4863" max="4863" width="10.33203125" style="27" bestFit="1" customWidth="1"/>
    <col min="4864" max="4864" width="11.5546875" style="27" bestFit="1" customWidth="1"/>
    <col min="4865" max="5110" width="9.109375" style="27"/>
    <col min="5111" max="5111" width="4.109375" style="27" customWidth="1"/>
    <col min="5112" max="5112" width="10.33203125" style="27" customWidth="1"/>
    <col min="5113" max="5113" width="23" style="27" customWidth="1"/>
    <col min="5114" max="5114" width="22" style="27" customWidth="1"/>
    <col min="5115" max="5115" width="1.88671875" style="27" customWidth="1"/>
    <col min="5116" max="5118" width="10.6640625" style="27" customWidth="1"/>
    <col min="5119" max="5119" width="10.33203125" style="27" bestFit="1" customWidth="1"/>
    <col min="5120" max="5120" width="11.5546875" style="27" bestFit="1" customWidth="1"/>
    <col min="5121" max="5366" width="9.109375" style="27"/>
    <col min="5367" max="5367" width="4.109375" style="27" customWidth="1"/>
    <col min="5368" max="5368" width="10.33203125" style="27" customWidth="1"/>
    <col min="5369" max="5369" width="23" style="27" customWidth="1"/>
    <col min="5370" max="5370" width="22" style="27" customWidth="1"/>
    <col min="5371" max="5371" width="1.88671875" style="27" customWidth="1"/>
    <col min="5372" max="5374" width="10.6640625" style="27" customWidth="1"/>
    <col min="5375" max="5375" width="10.33203125" style="27" bestFit="1" customWidth="1"/>
    <col min="5376" max="5376" width="11.5546875" style="27" bestFit="1" customWidth="1"/>
    <col min="5377" max="5622" width="9.109375" style="27"/>
    <col min="5623" max="5623" width="4.109375" style="27" customWidth="1"/>
    <col min="5624" max="5624" width="10.33203125" style="27" customWidth="1"/>
    <col min="5625" max="5625" width="23" style="27" customWidth="1"/>
    <col min="5626" max="5626" width="22" style="27" customWidth="1"/>
    <col min="5627" max="5627" width="1.88671875" style="27" customWidth="1"/>
    <col min="5628" max="5630" width="10.6640625" style="27" customWidth="1"/>
    <col min="5631" max="5631" width="10.33203125" style="27" bestFit="1" customWidth="1"/>
    <col min="5632" max="5632" width="11.5546875" style="27" bestFit="1" customWidth="1"/>
    <col min="5633" max="5878" width="9.109375" style="27"/>
    <col min="5879" max="5879" width="4.109375" style="27" customWidth="1"/>
    <col min="5880" max="5880" width="10.33203125" style="27" customWidth="1"/>
    <col min="5881" max="5881" width="23" style="27" customWidth="1"/>
    <col min="5882" max="5882" width="22" style="27" customWidth="1"/>
    <col min="5883" max="5883" width="1.88671875" style="27" customWidth="1"/>
    <col min="5884" max="5886" width="10.6640625" style="27" customWidth="1"/>
    <col min="5887" max="5887" width="10.33203125" style="27" bestFit="1" customWidth="1"/>
    <col min="5888" max="5888" width="11.5546875" style="27" bestFit="1" customWidth="1"/>
    <col min="5889" max="6134" width="9.109375" style="27"/>
    <col min="6135" max="6135" width="4.109375" style="27" customWidth="1"/>
    <col min="6136" max="6136" width="10.33203125" style="27" customWidth="1"/>
    <col min="6137" max="6137" width="23" style="27" customWidth="1"/>
    <col min="6138" max="6138" width="22" style="27" customWidth="1"/>
    <col min="6139" max="6139" width="1.88671875" style="27" customWidth="1"/>
    <col min="6140" max="6142" width="10.6640625" style="27" customWidth="1"/>
    <col min="6143" max="6143" width="10.33203125" style="27" bestFit="1" customWidth="1"/>
    <col min="6144" max="6144" width="11.5546875" style="27" bestFit="1" customWidth="1"/>
    <col min="6145" max="6390" width="9.109375" style="27"/>
    <col min="6391" max="6391" width="4.109375" style="27" customWidth="1"/>
    <col min="6392" max="6392" width="10.33203125" style="27" customWidth="1"/>
    <col min="6393" max="6393" width="23" style="27" customWidth="1"/>
    <col min="6394" max="6394" width="22" style="27" customWidth="1"/>
    <col min="6395" max="6395" width="1.88671875" style="27" customWidth="1"/>
    <col min="6396" max="6398" width="10.6640625" style="27" customWidth="1"/>
    <col min="6399" max="6399" width="10.33203125" style="27" bestFit="1" customWidth="1"/>
    <col min="6400" max="6400" width="11.5546875" style="27" bestFit="1" customWidth="1"/>
    <col min="6401" max="6646" width="9.109375" style="27"/>
    <col min="6647" max="6647" width="4.109375" style="27" customWidth="1"/>
    <col min="6648" max="6648" width="10.33203125" style="27" customWidth="1"/>
    <col min="6649" max="6649" width="23" style="27" customWidth="1"/>
    <col min="6650" max="6650" width="22" style="27" customWidth="1"/>
    <col min="6651" max="6651" width="1.88671875" style="27" customWidth="1"/>
    <col min="6652" max="6654" width="10.6640625" style="27" customWidth="1"/>
    <col min="6655" max="6655" width="10.33203125" style="27" bestFit="1" customWidth="1"/>
    <col min="6656" max="6656" width="11.5546875" style="27" bestFit="1" customWidth="1"/>
    <col min="6657" max="6902" width="9.109375" style="27"/>
    <col min="6903" max="6903" width="4.109375" style="27" customWidth="1"/>
    <col min="6904" max="6904" width="10.33203125" style="27" customWidth="1"/>
    <col min="6905" max="6905" width="23" style="27" customWidth="1"/>
    <col min="6906" max="6906" width="22" style="27" customWidth="1"/>
    <col min="6907" max="6907" width="1.88671875" style="27" customWidth="1"/>
    <col min="6908" max="6910" width="10.6640625" style="27" customWidth="1"/>
    <col min="6911" max="6911" width="10.33203125" style="27" bestFit="1" customWidth="1"/>
    <col min="6912" max="6912" width="11.5546875" style="27" bestFit="1" customWidth="1"/>
    <col min="6913" max="7158" width="9.109375" style="27"/>
    <col min="7159" max="7159" width="4.109375" style="27" customWidth="1"/>
    <col min="7160" max="7160" width="10.33203125" style="27" customWidth="1"/>
    <col min="7161" max="7161" width="23" style="27" customWidth="1"/>
    <col min="7162" max="7162" width="22" style="27" customWidth="1"/>
    <col min="7163" max="7163" width="1.88671875" style="27" customWidth="1"/>
    <col min="7164" max="7166" width="10.6640625" style="27" customWidth="1"/>
    <col min="7167" max="7167" width="10.33203125" style="27" bestFit="1" customWidth="1"/>
    <col min="7168" max="7168" width="11.5546875" style="27" bestFit="1" customWidth="1"/>
    <col min="7169" max="7414" width="9.109375" style="27"/>
    <col min="7415" max="7415" width="4.109375" style="27" customWidth="1"/>
    <col min="7416" max="7416" width="10.33203125" style="27" customWidth="1"/>
    <col min="7417" max="7417" width="23" style="27" customWidth="1"/>
    <col min="7418" max="7418" width="22" style="27" customWidth="1"/>
    <col min="7419" max="7419" width="1.88671875" style="27" customWidth="1"/>
    <col min="7420" max="7422" width="10.6640625" style="27" customWidth="1"/>
    <col min="7423" max="7423" width="10.33203125" style="27" bestFit="1" customWidth="1"/>
    <col min="7424" max="7424" width="11.5546875" style="27" bestFit="1" customWidth="1"/>
    <col min="7425" max="7670" width="9.109375" style="27"/>
    <col min="7671" max="7671" width="4.109375" style="27" customWidth="1"/>
    <col min="7672" max="7672" width="10.33203125" style="27" customWidth="1"/>
    <col min="7673" max="7673" width="23" style="27" customWidth="1"/>
    <col min="7674" max="7674" width="22" style="27" customWidth="1"/>
    <col min="7675" max="7675" width="1.88671875" style="27" customWidth="1"/>
    <col min="7676" max="7678" width="10.6640625" style="27" customWidth="1"/>
    <col min="7679" max="7679" width="10.33203125" style="27" bestFit="1" customWidth="1"/>
    <col min="7680" max="7680" width="11.5546875" style="27" bestFit="1" customWidth="1"/>
    <col min="7681" max="7926" width="9.109375" style="27"/>
    <col min="7927" max="7927" width="4.109375" style="27" customWidth="1"/>
    <col min="7928" max="7928" width="10.33203125" style="27" customWidth="1"/>
    <col min="7929" max="7929" width="23" style="27" customWidth="1"/>
    <col min="7930" max="7930" width="22" style="27" customWidth="1"/>
    <col min="7931" max="7931" width="1.88671875" style="27" customWidth="1"/>
    <col min="7932" max="7934" width="10.6640625" style="27" customWidth="1"/>
    <col min="7935" max="7935" width="10.33203125" style="27" bestFit="1" customWidth="1"/>
    <col min="7936" max="7936" width="11.5546875" style="27" bestFit="1" customWidth="1"/>
    <col min="7937" max="8182" width="9.109375" style="27"/>
    <col min="8183" max="8183" width="4.109375" style="27" customWidth="1"/>
    <col min="8184" max="8184" width="10.33203125" style="27" customWidth="1"/>
    <col min="8185" max="8185" width="23" style="27" customWidth="1"/>
    <col min="8186" max="8186" width="22" style="27" customWidth="1"/>
    <col min="8187" max="8187" width="1.88671875" style="27" customWidth="1"/>
    <col min="8188" max="8190" width="10.6640625" style="27" customWidth="1"/>
    <col min="8191" max="8191" width="10.33203125" style="27" bestFit="1" customWidth="1"/>
    <col min="8192" max="8192" width="11.5546875" style="27" bestFit="1" customWidth="1"/>
    <col min="8193" max="8438" width="9.109375" style="27"/>
    <col min="8439" max="8439" width="4.109375" style="27" customWidth="1"/>
    <col min="8440" max="8440" width="10.33203125" style="27" customWidth="1"/>
    <col min="8441" max="8441" width="23" style="27" customWidth="1"/>
    <col min="8442" max="8442" width="22" style="27" customWidth="1"/>
    <col min="8443" max="8443" width="1.88671875" style="27" customWidth="1"/>
    <col min="8444" max="8446" width="10.6640625" style="27" customWidth="1"/>
    <col min="8447" max="8447" width="10.33203125" style="27" bestFit="1" customWidth="1"/>
    <col min="8448" max="8448" width="11.5546875" style="27" bestFit="1" customWidth="1"/>
    <col min="8449" max="8694" width="9.109375" style="27"/>
    <col min="8695" max="8695" width="4.109375" style="27" customWidth="1"/>
    <col min="8696" max="8696" width="10.33203125" style="27" customWidth="1"/>
    <col min="8697" max="8697" width="23" style="27" customWidth="1"/>
    <col min="8698" max="8698" width="22" style="27" customWidth="1"/>
    <col min="8699" max="8699" width="1.88671875" style="27" customWidth="1"/>
    <col min="8700" max="8702" width="10.6640625" style="27" customWidth="1"/>
    <col min="8703" max="8703" width="10.33203125" style="27" bestFit="1" customWidth="1"/>
    <col min="8704" max="8704" width="11.5546875" style="27" bestFit="1" customWidth="1"/>
    <col min="8705" max="8950" width="9.109375" style="27"/>
    <col min="8951" max="8951" width="4.109375" style="27" customWidth="1"/>
    <col min="8952" max="8952" width="10.33203125" style="27" customWidth="1"/>
    <col min="8953" max="8953" width="23" style="27" customWidth="1"/>
    <col min="8954" max="8954" width="22" style="27" customWidth="1"/>
    <col min="8955" max="8955" width="1.88671875" style="27" customWidth="1"/>
    <col min="8956" max="8958" width="10.6640625" style="27" customWidth="1"/>
    <col min="8959" max="8959" width="10.33203125" style="27" bestFit="1" customWidth="1"/>
    <col min="8960" max="8960" width="11.5546875" style="27" bestFit="1" customWidth="1"/>
    <col min="8961" max="9206" width="9.109375" style="27"/>
    <col min="9207" max="9207" width="4.109375" style="27" customWidth="1"/>
    <col min="9208" max="9208" width="10.33203125" style="27" customWidth="1"/>
    <col min="9209" max="9209" width="23" style="27" customWidth="1"/>
    <col min="9210" max="9210" width="22" style="27" customWidth="1"/>
    <col min="9211" max="9211" width="1.88671875" style="27" customWidth="1"/>
    <col min="9212" max="9214" width="10.6640625" style="27" customWidth="1"/>
    <col min="9215" max="9215" width="10.33203125" style="27" bestFit="1" customWidth="1"/>
    <col min="9216" max="9216" width="11.5546875" style="27" bestFit="1" customWidth="1"/>
    <col min="9217" max="9462" width="9.109375" style="27"/>
    <col min="9463" max="9463" width="4.109375" style="27" customWidth="1"/>
    <col min="9464" max="9464" width="10.33203125" style="27" customWidth="1"/>
    <col min="9465" max="9465" width="23" style="27" customWidth="1"/>
    <col min="9466" max="9466" width="22" style="27" customWidth="1"/>
    <col min="9467" max="9467" width="1.88671875" style="27" customWidth="1"/>
    <col min="9468" max="9470" width="10.6640625" style="27" customWidth="1"/>
    <col min="9471" max="9471" width="10.33203125" style="27" bestFit="1" customWidth="1"/>
    <col min="9472" max="9472" width="11.5546875" style="27" bestFit="1" customWidth="1"/>
    <col min="9473" max="9718" width="9.109375" style="27"/>
    <col min="9719" max="9719" width="4.109375" style="27" customWidth="1"/>
    <col min="9720" max="9720" width="10.33203125" style="27" customWidth="1"/>
    <col min="9721" max="9721" width="23" style="27" customWidth="1"/>
    <col min="9722" max="9722" width="22" style="27" customWidth="1"/>
    <col min="9723" max="9723" width="1.88671875" style="27" customWidth="1"/>
    <col min="9724" max="9726" width="10.6640625" style="27" customWidth="1"/>
    <col min="9727" max="9727" width="10.33203125" style="27" bestFit="1" customWidth="1"/>
    <col min="9728" max="9728" width="11.5546875" style="27" bestFit="1" customWidth="1"/>
    <col min="9729" max="9974" width="9.109375" style="27"/>
    <col min="9975" max="9975" width="4.109375" style="27" customWidth="1"/>
    <col min="9976" max="9976" width="10.33203125" style="27" customWidth="1"/>
    <col min="9977" max="9977" width="23" style="27" customWidth="1"/>
    <col min="9978" max="9978" width="22" style="27" customWidth="1"/>
    <col min="9979" max="9979" width="1.88671875" style="27" customWidth="1"/>
    <col min="9980" max="9982" width="10.6640625" style="27" customWidth="1"/>
    <col min="9983" max="9983" width="10.33203125" style="27" bestFit="1" customWidth="1"/>
    <col min="9984" max="9984" width="11.5546875" style="27" bestFit="1" customWidth="1"/>
    <col min="9985" max="10230" width="9.109375" style="27"/>
    <col min="10231" max="10231" width="4.109375" style="27" customWidth="1"/>
    <col min="10232" max="10232" width="10.33203125" style="27" customWidth="1"/>
    <col min="10233" max="10233" width="23" style="27" customWidth="1"/>
    <col min="10234" max="10234" width="22" style="27" customWidth="1"/>
    <col min="10235" max="10235" width="1.88671875" style="27" customWidth="1"/>
    <col min="10236" max="10238" width="10.6640625" style="27" customWidth="1"/>
    <col min="10239" max="10239" width="10.33203125" style="27" bestFit="1" customWidth="1"/>
    <col min="10240" max="10240" width="11.5546875" style="27" bestFit="1" customWidth="1"/>
    <col min="10241" max="10486" width="9.109375" style="27"/>
    <col min="10487" max="10487" width="4.109375" style="27" customWidth="1"/>
    <col min="10488" max="10488" width="10.33203125" style="27" customWidth="1"/>
    <col min="10489" max="10489" width="23" style="27" customWidth="1"/>
    <col min="10490" max="10490" width="22" style="27" customWidth="1"/>
    <col min="10491" max="10491" width="1.88671875" style="27" customWidth="1"/>
    <col min="10492" max="10494" width="10.6640625" style="27" customWidth="1"/>
    <col min="10495" max="10495" width="10.33203125" style="27" bestFit="1" customWidth="1"/>
    <col min="10496" max="10496" width="11.5546875" style="27" bestFit="1" customWidth="1"/>
    <col min="10497" max="10742" width="9.109375" style="27"/>
    <col min="10743" max="10743" width="4.109375" style="27" customWidth="1"/>
    <col min="10744" max="10744" width="10.33203125" style="27" customWidth="1"/>
    <col min="10745" max="10745" width="23" style="27" customWidth="1"/>
    <col min="10746" max="10746" width="22" style="27" customWidth="1"/>
    <col min="10747" max="10747" width="1.88671875" style="27" customWidth="1"/>
    <col min="10748" max="10750" width="10.6640625" style="27" customWidth="1"/>
    <col min="10751" max="10751" width="10.33203125" style="27" bestFit="1" customWidth="1"/>
    <col min="10752" max="10752" width="11.5546875" style="27" bestFit="1" customWidth="1"/>
    <col min="10753" max="10998" width="9.109375" style="27"/>
    <col min="10999" max="10999" width="4.109375" style="27" customWidth="1"/>
    <col min="11000" max="11000" width="10.33203125" style="27" customWidth="1"/>
    <col min="11001" max="11001" width="23" style="27" customWidth="1"/>
    <col min="11002" max="11002" width="22" style="27" customWidth="1"/>
    <col min="11003" max="11003" width="1.88671875" style="27" customWidth="1"/>
    <col min="11004" max="11006" width="10.6640625" style="27" customWidth="1"/>
    <col min="11007" max="11007" width="10.33203125" style="27" bestFit="1" customWidth="1"/>
    <col min="11008" max="11008" width="11.5546875" style="27" bestFit="1" customWidth="1"/>
    <col min="11009" max="11254" width="9.109375" style="27"/>
    <col min="11255" max="11255" width="4.109375" style="27" customWidth="1"/>
    <col min="11256" max="11256" width="10.33203125" style="27" customWidth="1"/>
    <col min="11257" max="11257" width="23" style="27" customWidth="1"/>
    <col min="11258" max="11258" width="22" style="27" customWidth="1"/>
    <col min="11259" max="11259" width="1.88671875" style="27" customWidth="1"/>
    <col min="11260" max="11262" width="10.6640625" style="27" customWidth="1"/>
    <col min="11263" max="11263" width="10.33203125" style="27" bestFit="1" customWidth="1"/>
    <col min="11264" max="11264" width="11.5546875" style="27" bestFit="1" customWidth="1"/>
    <col min="11265" max="11510" width="9.109375" style="27"/>
    <col min="11511" max="11511" width="4.109375" style="27" customWidth="1"/>
    <col min="11512" max="11512" width="10.33203125" style="27" customWidth="1"/>
    <col min="11513" max="11513" width="23" style="27" customWidth="1"/>
    <col min="11514" max="11514" width="22" style="27" customWidth="1"/>
    <col min="11515" max="11515" width="1.88671875" style="27" customWidth="1"/>
    <col min="11516" max="11518" width="10.6640625" style="27" customWidth="1"/>
    <col min="11519" max="11519" width="10.33203125" style="27" bestFit="1" customWidth="1"/>
    <col min="11520" max="11520" width="11.5546875" style="27" bestFit="1" customWidth="1"/>
    <col min="11521" max="11766" width="9.109375" style="27"/>
    <col min="11767" max="11767" width="4.109375" style="27" customWidth="1"/>
    <col min="11768" max="11768" width="10.33203125" style="27" customWidth="1"/>
    <col min="11769" max="11769" width="23" style="27" customWidth="1"/>
    <col min="11770" max="11770" width="22" style="27" customWidth="1"/>
    <col min="11771" max="11771" width="1.88671875" style="27" customWidth="1"/>
    <col min="11772" max="11774" width="10.6640625" style="27" customWidth="1"/>
    <col min="11775" max="11775" width="10.33203125" style="27" bestFit="1" customWidth="1"/>
    <col min="11776" max="11776" width="11.5546875" style="27" bestFit="1" customWidth="1"/>
    <col min="11777" max="12022" width="9.109375" style="27"/>
    <col min="12023" max="12023" width="4.109375" style="27" customWidth="1"/>
    <col min="12024" max="12024" width="10.33203125" style="27" customWidth="1"/>
    <col min="12025" max="12025" width="23" style="27" customWidth="1"/>
    <col min="12026" max="12026" width="22" style="27" customWidth="1"/>
    <col min="12027" max="12027" width="1.88671875" style="27" customWidth="1"/>
    <col min="12028" max="12030" width="10.6640625" style="27" customWidth="1"/>
    <col min="12031" max="12031" width="10.33203125" style="27" bestFit="1" customWidth="1"/>
    <col min="12032" max="12032" width="11.5546875" style="27" bestFit="1" customWidth="1"/>
    <col min="12033" max="12278" width="9.109375" style="27"/>
    <col min="12279" max="12279" width="4.109375" style="27" customWidth="1"/>
    <col min="12280" max="12280" width="10.33203125" style="27" customWidth="1"/>
    <col min="12281" max="12281" width="23" style="27" customWidth="1"/>
    <col min="12282" max="12282" width="22" style="27" customWidth="1"/>
    <col min="12283" max="12283" width="1.88671875" style="27" customWidth="1"/>
    <col min="12284" max="12286" width="10.6640625" style="27" customWidth="1"/>
    <col min="12287" max="12287" width="10.33203125" style="27" bestFit="1" customWidth="1"/>
    <col min="12288" max="12288" width="11.5546875" style="27" bestFit="1" customWidth="1"/>
    <col min="12289" max="12534" width="9.109375" style="27"/>
    <col min="12535" max="12535" width="4.109375" style="27" customWidth="1"/>
    <col min="12536" max="12536" width="10.33203125" style="27" customWidth="1"/>
    <col min="12537" max="12537" width="23" style="27" customWidth="1"/>
    <col min="12538" max="12538" width="22" style="27" customWidth="1"/>
    <col min="12539" max="12539" width="1.88671875" style="27" customWidth="1"/>
    <col min="12540" max="12542" width="10.6640625" style="27" customWidth="1"/>
    <col min="12543" max="12543" width="10.33203125" style="27" bestFit="1" customWidth="1"/>
    <col min="12544" max="12544" width="11.5546875" style="27" bestFit="1" customWidth="1"/>
    <col min="12545" max="12790" width="9.109375" style="27"/>
    <col min="12791" max="12791" width="4.109375" style="27" customWidth="1"/>
    <col min="12792" max="12792" width="10.33203125" style="27" customWidth="1"/>
    <col min="12793" max="12793" width="23" style="27" customWidth="1"/>
    <col min="12794" max="12794" width="22" style="27" customWidth="1"/>
    <col min="12795" max="12795" width="1.88671875" style="27" customWidth="1"/>
    <col min="12796" max="12798" width="10.6640625" style="27" customWidth="1"/>
    <col min="12799" max="12799" width="10.33203125" style="27" bestFit="1" customWidth="1"/>
    <col min="12800" max="12800" width="11.5546875" style="27" bestFit="1" customWidth="1"/>
    <col min="12801" max="13046" width="9.109375" style="27"/>
    <col min="13047" max="13047" width="4.109375" style="27" customWidth="1"/>
    <col min="13048" max="13048" width="10.33203125" style="27" customWidth="1"/>
    <col min="13049" max="13049" width="23" style="27" customWidth="1"/>
    <col min="13050" max="13050" width="22" style="27" customWidth="1"/>
    <col min="13051" max="13051" width="1.88671875" style="27" customWidth="1"/>
    <col min="13052" max="13054" width="10.6640625" style="27" customWidth="1"/>
    <col min="13055" max="13055" width="10.33203125" style="27" bestFit="1" customWidth="1"/>
    <col min="13056" max="13056" width="11.5546875" style="27" bestFit="1" customWidth="1"/>
    <col min="13057" max="13302" width="9.109375" style="27"/>
    <col min="13303" max="13303" width="4.109375" style="27" customWidth="1"/>
    <col min="13304" max="13304" width="10.33203125" style="27" customWidth="1"/>
    <col min="13305" max="13305" width="23" style="27" customWidth="1"/>
    <col min="13306" max="13306" width="22" style="27" customWidth="1"/>
    <col min="13307" max="13307" width="1.88671875" style="27" customWidth="1"/>
    <col min="13308" max="13310" width="10.6640625" style="27" customWidth="1"/>
    <col min="13311" max="13311" width="10.33203125" style="27" bestFit="1" customWidth="1"/>
    <col min="13312" max="13312" width="11.5546875" style="27" bestFit="1" customWidth="1"/>
    <col min="13313" max="13558" width="9.109375" style="27"/>
    <col min="13559" max="13559" width="4.109375" style="27" customWidth="1"/>
    <col min="13560" max="13560" width="10.33203125" style="27" customWidth="1"/>
    <col min="13561" max="13561" width="23" style="27" customWidth="1"/>
    <col min="13562" max="13562" width="22" style="27" customWidth="1"/>
    <col min="13563" max="13563" width="1.88671875" style="27" customWidth="1"/>
    <col min="13564" max="13566" width="10.6640625" style="27" customWidth="1"/>
    <col min="13567" max="13567" width="10.33203125" style="27" bestFit="1" customWidth="1"/>
    <col min="13568" max="13568" width="11.5546875" style="27" bestFit="1" customWidth="1"/>
    <col min="13569" max="13814" width="9.109375" style="27"/>
    <col min="13815" max="13815" width="4.109375" style="27" customWidth="1"/>
    <col min="13816" max="13816" width="10.33203125" style="27" customWidth="1"/>
    <col min="13817" max="13817" width="23" style="27" customWidth="1"/>
    <col min="13818" max="13818" width="22" style="27" customWidth="1"/>
    <col min="13819" max="13819" width="1.88671875" style="27" customWidth="1"/>
    <col min="13820" max="13822" width="10.6640625" style="27" customWidth="1"/>
    <col min="13823" max="13823" width="10.33203125" style="27" bestFit="1" customWidth="1"/>
    <col min="13824" max="13824" width="11.5546875" style="27" bestFit="1" customWidth="1"/>
    <col min="13825" max="14070" width="9.109375" style="27"/>
    <col min="14071" max="14071" width="4.109375" style="27" customWidth="1"/>
    <col min="14072" max="14072" width="10.33203125" style="27" customWidth="1"/>
    <col min="14073" max="14073" width="23" style="27" customWidth="1"/>
    <col min="14074" max="14074" width="22" style="27" customWidth="1"/>
    <col min="14075" max="14075" width="1.88671875" style="27" customWidth="1"/>
    <col min="14076" max="14078" width="10.6640625" style="27" customWidth="1"/>
    <col min="14079" max="14079" width="10.33203125" style="27" bestFit="1" customWidth="1"/>
    <col min="14080" max="14080" width="11.5546875" style="27" bestFit="1" customWidth="1"/>
    <col min="14081" max="14326" width="9.109375" style="27"/>
    <col min="14327" max="14327" width="4.109375" style="27" customWidth="1"/>
    <col min="14328" max="14328" width="10.33203125" style="27" customWidth="1"/>
    <col min="14329" max="14329" width="23" style="27" customWidth="1"/>
    <col min="14330" max="14330" width="22" style="27" customWidth="1"/>
    <col min="14331" max="14331" width="1.88671875" style="27" customWidth="1"/>
    <col min="14332" max="14334" width="10.6640625" style="27" customWidth="1"/>
    <col min="14335" max="14335" width="10.33203125" style="27" bestFit="1" customWidth="1"/>
    <col min="14336" max="14336" width="11.5546875" style="27" bestFit="1" customWidth="1"/>
    <col min="14337" max="14582" width="9.109375" style="27"/>
    <col min="14583" max="14583" width="4.109375" style="27" customWidth="1"/>
    <col min="14584" max="14584" width="10.33203125" style="27" customWidth="1"/>
    <col min="14585" max="14585" width="23" style="27" customWidth="1"/>
    <col min="14586" max="14586" width="22" style="27" customWidth="1"/>
    <col min="14587" max="14587" width="1.88671875" style="27" customWidth="1"/>
    <col min="14588" max="14590" width="10.6640625" style="27" customWidth="1"/>
    <col min="14591" max="14591" width="10.33203125" style="27" bestFit="1" customWidth="1"/>
    <col min="14592" max="14592" width="11.5546875" style="27" bestFit="1" customWidth="1"/>
    <col min="14593" max="14838" width="9.109375" style="27"/>
    <col min="14839" max="14839" width="4.109375" style="27" customWidth="1"/>
    <col min="14840" max="14840" width="10.33203125" style="27" customWidth="1"/>
    <col min="14841" max="14841" width="23" style="27" customWidth="1"/>
    <col min="14842" max="14842" width="22" style="27" customWidth="1"/>
    <col min="14843" max="14843" width="1.88671875" style="27" customWidth="1"/>
    <col min="14844" max="14846" width="10.6640625" style="27" customWidth="1"/>
    <col min="14847" max="14847" width="10.33203125" style="27" bestFit="1" customWidth="1"/>
    <col min="14848" max="14848" width="11.5546875" style="27" bestFit="1" customWidth="1"/>
    <col min="14849" max="15094" width="9.109375" style="27"/>
    <col min="15095" max="15095" width="4.109375" style="27" customWidth="1"/>
    <col min="15096" max="15096" width="10.33203125" style="27" customWidth="1"/>
    <col min="15097" max="15097" width="23" style="27" customWidth="1"/>
    <col min="15098" max="15098" width="22" style="27" customWidth="1"/>
    <col min="15099" max="15099" width="1.88671875" style="27" customWidth="1"/>
    <col min="15100" max="15102" width="10.6640625" style="27" customWidth="1"/>
    <col min="15103" max="15103" width="10.33203125" style="27" bestFit="1" customWidth="1"/>
    <col min="15104" max="15104" width="11.5546875" style="27" bestFit="1" customWidth="1"/>
    <col min="15105" max="15350" width="9.109375" style="27"/>
    <col min="15351" max="15351" width="4.109375" style="27" customWidth="1"/>
    <col min="15352" max="15352" width="10.33203125" style="27" customWidth="1"/>
    <col min="15353" max="15353" width="23" style="27" customWidth="1"/>
    <col min="15354" max="15354" width="22" style="27" customWidth="1"/>
    <col min="15355" max="15355" width="1.88671875" style="27" customWidth="1"/>
    <col min="15356" max="15358" width="10.6640625" style="27" customWidth="1"/>
    <col min="15359" max="15359" width="10.33203125" style="27" bestFit="1" customWidth="1"/>
    <col min="15360" max="15360" width="11.5546875" style="27" bestFit="1" customWidth="1"/>
    <col min="15361" max="15606" width="9.109375" style="27"/>
    <col min="15607" max="15607" width="4.109375" style="27" customWidth="1"/>
    <col min="15608" max="15608" width="10.33203125" style="27" customWidth="1"/>
    <col min="15609" max="15609" width="23" style="27" customWidth="1"/>
    <col min="15610" max="15610" width="22" style="27" customWidth="1"/>
    <col min="15611" max="15611" width="1.88671875" style="27" customWidth="1"/>
    <col min="15612" max="15614" width="10.6640625" style="27" customWidth="1"/>
    <col min="15615" max="15615" width="10.33203125" style="27" bestFit="1" customWidth="1"/>
    <col min="15616" max="15616" width="11.5546875" style="27" bestFit="1" customWidth="1"/>
    <col min="15617" max="15862" width="9.109375" style="27"/>
    <col min="15863" max="15863" width="4.109375" style="27" customWidth="1"/>
    <col min="15864" max="15864" width="10.33203125" style="27" customWidth="1"/>
    <col min="15865" max="15865" width="23" style="27" customWidth="1"/>
    <col min="15866" max="15866" width="22" style="27" customWidth="1"/>
    <col min="15867" max="15867" width="1.88671875" style="27" customWidth="1"/>
    <col min="15868" max="15870" width="10.6640625" style="27" customWidth="1"/>
    <col min="15871" max="15871" width="10.33203125" style="27" bestFit="1" customWidth="1"/>
    <col min="15872" max="15872" width="11.5546875" style="27" bestFit="1" customWidth="1"/>
    <col min="15873" max="16118" width="9.109375" style="27"/>
    <col min="16119" max="16119" width="4.109375" style="27" customWidth="1"/>
    <col min="16120" max="16120" width="10.33203125" style="27" customWidth="1"/>
    <col min="16121" max="16121" width="23" style="27" customWidth="1"/>
    <col min="16122" max="16122" width="22" style="27" customWidth="1"/>
    <col min="16123" max="16123" width="1.88671875" style="27" customWidth="1"/>
    <col min="16124" max="16126" width="10.6640625" style="27" customWidth="1"/>
    <col min="16127" max="16127" width="10.33203125" style="27" bestFit="1" customWidth="1"/>
    <col min="16128" max="16128" width="11.5546875" style="27" bestFit="1" customWidth="1"/>
    <col min="16129" max="16366" width="9.109375" style="27"/>
    <col min="16367" max="16384" width="9.109375" style="27" customWidth="1"/>
  </cols>
  <sheetData>
    <row r="1" spans="1:21" s="2" customFormat="1" ht="17.399999999999999" x14ac:dyDescent="0.3">
      <c r="A1" s="1" t="s">
        <v>21</v>
      </c>
      <c r="D1" s="3"/>
      <c r="E1" s="3"/>
      <c r="F1" s="4"/>
      <c r="G1" s="3"/>
      <c r="H1" s="4"/>
      <c r="I1" s="3"/>
      <c r="J1" s="4"/>
      <c r="K1" s="3"/>
      <c r="L1" s="4"/>
      <c r="M1" s="4"/>
      <c r="N1" s="4"/>
      <c r="O1" s="4"/>
      <c r="P1" s="4"/>
      <c r="Q1" s="51"/>
    </row>
    <row r="2" spans="1:21" s="6" customFormat="1" ht="13.2" x14ac:dyDescent="0.25">
      <c r="A2" s="5"/>
      <c r="D2" s="7"/>
      <c r="E2" s="7"/>
      <c r="F2" s="8"/>
      <c r="G2" s="7"/>
      <c r="H2" s="8"/>
      <c r="I2" s="7"/>
      <c r="J2" s="8"/>
      <c r="K2" s="7"/>
      <c r="L2" s="8"/>
      <c r="M2" s="8"/>
      <c r="N2" s="8"/>
      <c r="O2" s="8"/>
      <c r="P2" s="8"/>
      <c r="Q2" s="51"/>
    </row>
    <row r="3" spans="1:21" s="10" customFormat="1" ht="15.6" x14ac:dyDescent="0.3">
      <c r="A3" s="9" t="s">
        <v>22</v>
      </c>
      <c r="D3" s="11"/>
      <c r="E3" s="11"/>
      <c r="F3" s="12"/>
      <c r="G3" s="11"/>
      <c r="H3" s="12"/>
      <c r="I3" s="11"/>
      <c r="J3" s="12"/>
      <c r="K3" s="11"/>
      <c r="L3" s="12"/>
      <c r="M3" s="12"/>
      <c r="N3" s="12"/>
      <c r="O3" s="12"/>
      <c r="P3" s="12"/>
      <c r="Q3" s="51"/>
    </row>
    <row r="4" spans="1:21" s="10" customFormat="1" ht="15.6" x14ac:dyDescent="0.3">
      <c r="A4" s="9"/>
      <c r="D4" s="11"/>
      <c r="E4" s="11"/>
      <c r="F4" s="12"/>
      <c r="G4" s="11"/>
      <c r="H4" s="12"/>
      <c r="I4" s="11"/>
      <c r="J4" s="12"/>
      <c r="K4" s="11"/>
      <c r="L4" s="12"/>
      <c r="M4" s="12"/>
      <c r="N4" s="12"/>
      <c r="O4" s="12"/>
      <c r="P4" s="12"/>
      <c r="Q4" s="51"/>
    </row>
    <row r="5" spans="1:21" s="6" customFormat="1" ht="13.2" x14ac:dyDescent="0.25">
      <c r="A5" s="5"/>
      <c r="D5" s="7"/>
      <c r="E5" s="38"/>
      <c r="F5" s="39">
        <v>2012</v>
      </c>
      <c r="G5" s="38"/>
      <c r="H5" s="39">
        <v>2013</v>
      </c>
      <c r="I5" s="38"/>
      <c r="J5" s="39">
        <v>2014</v>
      </c>
      <c r="K5" s="38"/>
      <c r="L5" s="38">
        <v>2015</v>
      </c>
      <c r="M5" s="38"/>
      <c r="N5" s="39" t="s">
        <v>207</v>
      </c>
      <c r="O5" s="38"/>
      <c r="P5" s="39" t="s">
        <v>26</v>
      </c>
      <c r="Q5" s="51"/>
      <c r="S5" s="6" t="s">
        <v>205</v>
      </c>
    </row>
    <row r="6" spans="1:21" s="10" customFormat="1" ht="15.6" x14ac:dyDescent="0.3">
      <c r="A6" s="9" t="s">
        <v>0</v>
      </c>
      <c r="D6" s="11"/>
      <c r="E6" s="11"/>
      <c r="F6" s="12"/>
      <c r="G6" s="11"/>
      <c r="H6" s="12"/>
      <c r="I6" s="11"/>
      <c r="J6" s="12"/>
      <c r="K6" s="11"/>
      <c r="L6" s="12"/>
      <c r="M6" s="12"/>
      <c r="N6" s="12"/>
      <c r="O6" s="12"/>
      <c r="P6" s="12"/>
      <c r="Q6" s="51"/>
    </row>
    <row r="7" spans="1:21" s="6" customFormat="1" ht="13.2" x14ac:dyDescent="0.25">
      <c r="A7" s="6" t="s">
        <v>1</v>
      </c>
      <c r="D7" s="7"/>
      <c r="E7" s="7"/>
      <c r="F7" s="8"/>
      <c r="G7" s="7"/>
      <c r="H7" s="8"/>
      <c r="I7" s="7"/>
      <c r="J7" s="8"/>
      <c r="K7" s="7"/>
      <c r="L7" s="8"/>
      <c r="M7" s="8"/>
      <c r="N7" s="8"/>
      <c r="O7" s="8"/>
      <c r="P7" s="8"/>
      <c r="Q7" s="52"/>
      <c r="T7" s="124" t="s">
        <v>207</v>
      </c>
      <c r="U7" s="124" t="s">
        <v>26</v>
      </c>
    </row>
    <row r="8" spans="1:21" s="31" customFormat="1" ht="13.2" x14ac:dyDescent="0.25">
      <c r="B8" s="31" t="s">
        <v>23</v>
      </c>
      <c r="C8" s="13"/>
      <c r="D8" s="32"/>
      <c r="E8" s="32">
        <v>10</v>
      </c>
      <c r="F8" s="33">
        <v>1035</v>
      </c>
      <c r="G8" s="32"/>
      <c r="H8" s="33">
        <f>+[1]Accounts!H8</f>
        <v>963.82</v>
      </c>
      <c r="I8" s="32"/>
      <c r="J8" s="33">
        <f>+[2]Accounts!$J8</f>
        <v>294</v>
      </c>
      <c r="K8" s="15"/>
      <c r="L8" s="33">
        <f>+[3]Accounts!L8</f>
        <v>0</v>
      </c>
      <c r="M8" s="117"/>
      <c r="N8" s="33">
        <v>7100</v>
      </c>
      <c r="O8" s="34"/>
      <c r="P8" s="33">
        <f>Receipts!C30</f>
        <v>7455</v>
      </c>
      <c r="Q8" s="53"/>
      <c r="S8" s="71" t="s">
        <v>211</v>
      </c>
      <c r="T8" s="33">
        <f>N43</f>
        <v>12373</v>
      </c>
      <c r="U8" s="33">
        <f>P43</f>
        <v>12279.81</v>
      </c>
    </row>
    <row r="9" spans="1:21" s="31" customFormat="1" ht="13.2" x14ac:dyDescent="0.25">
      <c r="B9" s="31" t="s">
        <v>2</v>
      </c>
      <c r="C9" s="13"/>
      <c r="D9" s="32"/>
      <c r="E9" s="32"/>
      <c r="F9" s="33">
        <v>807</v>
      </c>
      <c r="G9" s="32"/>
      <c r="H9" s="33">
        <f>+[1]Accounts!H9</f>
        <v>1607.6100000000001</v>
      </c>
      <c r="I9" s="32"/>
      <c r="J9" s="33">
        <f>+[2]Accounts!$J9</f>
        <v>1365.0700000000002</v>
      </c>
      <c r="K9" s="15"/>
      <c r="L9" s="33">
        <f>+[3]Accounts!L9</f>
        <v>2384.73</v>
      </c>
      <c r="M9" s="117"/>
      <c r="N9" s="33">
        <v>300</v>
      </c>
      <c r="O9" s="34"/>
      <c r="P9" s="33">
        <f>Receipts!D30</f>
        <v>338</v>
      </c>
      <c r="Q9" s="53"/>
      <c r="S9" s="71" t="s">
        <v>212</v>
      </c>
      <c r="T9" s="33">
        <f>N8</f>
        <v>7100</v>
      </c>
      <c r="U9" s="33">
        <f>P8</f>
        <v>7455</v>
      </c>
    </row>
    <row r="10" spans="1:21" s="31" customFormat="1" ht="13.2" x14ac:dyDescent="0.25">
      <c r="B10" s="31" t="s">
        <v>43</v>
      </c>
      <c r="C10" s="13"/>
      <c r="D10" s="32"/>
      <c r="E10" s="32"/>
      <c r="F10" s="33"/>
      <c r="G10" s="32"/>
      <c r="H10" s="33"/>
      <c r="I10" s="32"/>
      <c r="J10" s="33"/>
      <c r="K10" s="15"/>
      <c r="L10" s="33"/>
      <c r="M10" s="117"/>
      <c r="N10" s="33">
        <v>2649.59</v>
      </c>
      <c r="O10" s="34"/>
      <c r="P10" s="33">
        <f>Receipts!F30</f>
        <v>17524.080000000002</v>
      </c>
      <c r="Q10" s="53"/>
      <c r="S10" s="71" t="s">
        <v>213</v>
      </c>
      <c r="T10" s="33">
        <f>N17-T9</f>
        <v>4259.119999999999</v>
      </c>
      <c r="U10" s="33">
        <f>P17-P8</f>
        <v>20421.400000000001</v>
      </c>
    </row>
    <row r="11" spans="1:21" s="31" customFormat="1" ht="13.2" x14ac:dyDescent="0.25">
      <c r="B11" s="31" t="s">
        <v>195</v>
      </c>
      <c r="D11" s="32"/>
      <c r="E11" s="32"/>
      <c r="F11" s="16">
        <f>SUM(F8:F9)</f>
        <v>1842</v>
      </c>
      <c r="G11" s="32"/>
      <c r="H11" s="16">
        <f>SUM(H8:H9)</f>
        <v>2571.4300000000003</v>
      </c>
      <c r="I11" s="32"/>
      <c r="J11" s="16">
        <f>SUM(J8:J9)</f>
        <v>1659.0700000000002</v>
      </c>
      <c r="K11" s="42"/>
      <c r="L11" s="47">
        <f>+[3]Accounts!L12</f>
        <v>3311.67</v>
      </c>
      <c r="M11" s="117"/>
      <c r="N11" s="33"/>
      <c r="O11" s="34"/>
      <c r="P11" s="19">
        <v>0</v>
      </c>
      <c r="Q11" s="41"/>
      <c r="S11" s="71" t="s">
        <v>214</v>
      </c>
      <c r="T11" s="33">
        <f>N20</f>
        <v>2214</v>
      </c>
      <c r="U11" s="33">
        <f>P20</f>
        <v>2574</v>
      </c>
    </row>
    <row r="12" spans="1:21" s="31" customFormat="1" ht="13.2" x14ac:dyDescent="0.25">
      <c r="B12" s="31" t="s">
        <v>218</v>
      </c>
      <c r="D12" s="32"/>
      <c r="E12" s="32"/>
      <c r="F12" s="16"/>
      <c r="G12" s="32"/>
      <c r="H12" s="16"/>
      <c r="I12" s="32"/>
      <c r="J12" s="16"/>
      <c r="K12" s="42"/>
      <c r="L12" s="47"/>
      <c r="M12" s="117"/>
      <c r="N12" s="33"/>
      <c r="O12" s="34"/>
      <c r="P12" s="19">
        <f>Receipts!H30</f>
        <v>167.63000000000002</v>
      </c>
      <c r="Q12" s="41"/>
      <c r="S12" s="71" t="s">
        <v>215</v>
      </c>
      <c r="T12" s="71">
        <v>0</v>
      </c>
      <c r="U12" s="71">
        <v>0</v>
      </c>
    </row>
    <row r="13" spans="1:21" s="31" customFormat="1" ht="13.2" x14ac:dyDescent="0.25">
      <c r="B13" s="31" t="s">
        <v>108</v>
      </c>
      <c r="D13" s="32"/>
      <c r="E13" s="32"/>
      <c r="F13" s="33">
        <v>7985</v>
      </c>
      <c r="G13" s="32"/>
      <c r="H13" s="33">
        <f>+[1]Accounts!H13</f>
        <v>10210.73</v>
      </c>
      <c r="I13" s="32"/>
      <c r="J13" s="33">
        <f>+[2]Accounts!$J13</f>
        <v>7095</v>
      </c>
      <c r="K13" s="43"/>
      <c r="L13" s="33">
        <f>+[3]Accounts!L13</f>
        <v>5195</v>
      </c>
      <c r="M13" s="117"/>
      <c r="N13" s="33">
        <v>0.89</v>
      </c>
      <c r="O13" s="34"/>
      <c r="P13" s="33">
        <f>Receipts!E30</f>
        <v>16.759999999999998</v>
      </c>
      <c r="Q13" s="54"/>
      <c r="S13" s="71" t="s">
        <v>216</v>
      </c>
      <c r="T13" s="33">
        <v>9238</v>
      </c>
      <c r="U13" s="33">
        <f>P36-U11</f>
        <v>13647.969999999998</v>
      </c>
    </row>
    <row r="14" spans="1:21" s="31" customFormat="1" ht="13.2" x14ac:dyDescent="0.25">
      <c r="B14" s="31" t="s">
        <v>27</v>
      </c>
      <c r="D14" s="32"/>
      <c r="E14" s="32"/>
      <c r="F14" s="33">
        <v>1503</v>
      </c>
      <c r="G14" s="32"/>
      <c r="H14" s="33">
        <f>+[1]Accounts!H14</f>
        <v>1808.69</v>
      </c>
      <c r="I14" s="32"/>
      <c r="J14" s="33">
        <f>+[2]Accounts!$J14</f>
        <v>0</v>
      </c>
      <c r="K14" s="32"/>
      <c r="L14" s="33">
        <f>+[3]Accounts!L14</f>
        <v>1207.55</v>
      </c>
      <c r="M14" s="117"/>
      <c r="N14" s="33">
        <f>10.82+1297.82</f>
        <v>1308.6399999999999</v>
      </c>
      <c r="O14" s="34"/>
      <c r="P14" s="33">
        <f>Receipts!G30</f>
        <v>485</v>
      </c>
      <c r="Q14" s="54"/>
      <c r="S14" s="71" t="s">
        <v>217</v>
      </c>
      <c r="T14" s="33">
        <f>T8+T9+T10-T11-T13</f>
        <v>12280.119999999999</v>
      </c>
      <c r="U14" s="33">
        <f>U8+U9+U10-U11-U13</f>
        <v>23934.240000000002</v>
      </c>
    </row>
    <row r="15" spans="1:21" s="31" customFormat="1" ht="13.2" x14ac:dyDescent="0.25">
      <c r="B15" s="31" t="s">
        <v>225</v>
      </c>
      <c r="D15" s="15"/>
      <c r="E15" s="32"/>
      <c r="F15" s="33">
        <v>1000</v>
      </c>
      <c r="G15" s="32"/>
      <c r="H15" s="33">
        <f>+[1]Accounts!H16</f>
        <v>1469</v>
      </c>
      <c r="I15" s="32"/>
      <c r="J15" s="33">
        <f>+[2]Accounts!$J16</f>
        <v>1741</v>
      </c>
      <c r="K15" s="32"/>
      <c r="L15" s="33">
        <f>+[3]Accounts!L16</f>
        <v>1697</v>
      </c>
      <c r="M15" s="117"/>
      <c r="N15" s="33"/>
      <c r="O15" s="34"/>
      <c r="P15" s="33">
        <f>Receipts!I30</f>
        <v>1889.93</v>
      </c>
      <c r="Q15" s="54"/>
    </row>
    <row r="16" spans="1:21" s="31" customFormat="1" ht="13.2" x14ac:dyDescent="0.25">
      <c r="D16" s="32"/>
      <c r="E16" s="32"/>
      <c r="F16" s="34"/>
      <c r="G16" s="32"/>
      <c r="H16" s="34"/>
      <c r="I16" s="32"/>
      <c r="J16" s="34"/>
      <c r="K16" s="32"/>
      <c r="L16" s="35"/>
      <c r="M16" s="35"/>
      <c r="N16" s="33"/>
      <c r="O16" s="34"/>
      <c r="P16" s="33"/>
      <c r="Q16" s="54"/>
    </row>
    <row r="17" spans="1:17" s="6" customFormat="1" ht="13.2" x14ac:dyDescent="0.25">
      <c r="B17" s="6" t="s">
        <v>3</v>
      </c>
      <c r="D17" s="7"/>
      <c r="E17" s="7"/>
      <c r="F17" s="16">
        <f>SUM(F11:F15)</f>
        <v>12330</v>
      </c>
      <c r="G17" s="7"/>
      <c r="H17" s="16">
        <f>SUM(H11:H15)</f>
        <v>16059.85</v>
      </c>
      <c r="I17" s="7"/>
      <c r="J17" s="16">
        <f>SUM(J11:J15)</f>
        <v>10495.07</v>
      </c>
      <c r="K17" s="7"/>
      <c r="L17" s="16">
        <f>SUM(L11:L16)</f>
        <v>11411.22</v>
      </c>
      <c r="M17" s="118"/>
      <c r="N17" s="16">
        <f>SUM(N8:N16)</f>
        <v>11359.119999999999</v>
      </c>
      <c r="O17" s="8"/>
      <c r="P17" s="16">
        <f>SUM(P8:P16)</f>
        <v>27876.400000000001</v>
      </c>
      <c r="Q17" s="52"/>
    </row>
    <row r="18" spans="1:17" s="31" customFormat="1" ht="13.2" x14ac:dyDescent="0.25">
      <c r="D18" s="32"/>
      <c r="E18" s="32"/>
      <c r="F18" s="34"/>
      <c r="G18" s="32"/>
      <c r="H18" s="34"/>
      <c r="I18" s="32"/>
      <c r="J18" s="34"/>
      <c r="K18" s="32"/>
      <c r="L18" s="37"/>
      <c r="M18" s="37"/>
      <c r="N18" s="33"/>
      <c r="O18" s="34"/>
      <c r="P18" s="33"/>
      <c r="Q18" s="55"/>
    </row>
    <row r="19" spans="1:17" s="6" customFormat="1" ht="13.2" x14ac:dyDescent="0.25">
      <c r="A19" s="6" t="s">
        <v>230</v>
      </c>
      <c r="D19" s="7"/>
      <c r="E19" s="7"/>
      <c r="F19" s="8"/>
      <c r="G19" s="7"/>
      <c r="H19" s="8"/>
      <c r="I19" s="7"/>
      <c r="J19" s="8"/>
      <c r="K19" s="7"/>
      <c r="L19" s="18"/>
      <c r="M19" s="18"/>
      <c r="N19" s="16"/>
      <c r="O19" s="8"/>
      <c r="P19" s="16"/>
      <c r="Q19" s="52"/>
    </row>
    <row r="20" spans="1:17" s="31" customFormat="1" ht="13.2" x14ac:dyDescent="0.25">
      <c r="B20" s="31" t="s">
        <v>28</v>
      </c>
      <c r="D20" s="32"/>
      <c r="E20" s="32"/>
      <c r="F20" s="33">
        <v>10572</v>
      </c>
      <c r="G20" s="32"/>
      <c r="H20" s="33">
        <f>+[1]Accounts!H27</f>
        <v>10572</v>
      </c>
      <c r="I20" s="32"/>
      <c r="J20" s="33">
        <f>+[2]Accounts!$J27</f>
        <v>11198.880000000001</v>
      </c>
      <c r="K20" s="32"/>
      <c r="L20" s="33">
        <f>+[3]Accounts!L27</f>
        <v>11481.819999999998</v>
      </c>
      <c r="M20" s="117"/>
      <c r="N20" s="33">
        <v>2214</v>
      </c>
      <c r="O20" s="34"/>
      <c r="P20" s="33">
        <f>Payments!E62</f>
        <v>2574</v>
      </c>
      <c r="Q20" s="54"/>
    </row>
    <row r="21" spans="1:17" s="31" customFormat="1" ht="13.2" x14ac:dyDescent="0.25">
      <c r="B21" s="31" t="s">
        <v>37</v>
      </c>
      <c r="D21" s="32"/>
      <c r="E21" s="32"/>
      <c r="F21" s="33">
        <v>1194</v>
      </c>
      <c r="G21" s="32"/>
      <c r="H21" s="33">
        <f>+[1]Accounts!H28</f>
        <v>1194</v>
      </c>
      <c r="I21" s="32"/>
      <c r="J21" s="33">
        <f>+[2]Accounts!$J28</f>
        <v>1068.9600000000003</v>
      </c>
      <c r="K21" s="32"/>
      <c r="L21" s="33">
        <f>+[3]Accounts!L28</f>
        <v>1826.4500000000005</v>
      </c>
      <c r="M21" s="117"/>
      <c r="N21" s="33"/>
      <c r="O21" s="34"/>
      <c r="P21" s="33">
        <f>Payments!F62</f>
        <v>740.37</v>
      </c>
      <c r="Q21" s="54"/>
    </row>
    <row r="22" spans="1:17" s="31" customFormat="1" ht="13.2" x14ac:dyDescent="0.25">
      <c r="B22" s="31" t="s">
        <v>29</v>
      </c>
      <c r="D22" s="32"/>
      <c r="E22" s="32"/>
      <c r="F22" s="33">
        <v>637</v>
      </c>
      <c r="G22" s="32"/>
      <c r="H22" s="33">
        <f>+[1]Accounts!H29</f>
        <v>818.17000000000007</v>
      </c>
      <c r="I22" s="32"/>
      <c r="J22" s="33">
        <f>+[2]Accounts!$J29</f>
        <v>131.01</v>
      </c>
      <c r="K22" s="32"/>
      <c r="L22" s="33">
        <f>+[3]Accounts!L29</f>
        <v>650.57000000000005</v>
      </c>
      <c r="M22" s="117"/>
      <c r="N22" s="33"/>
      <c r="O22" s="34"/>
      <c r="P22" s="33">
        <f>Payments!G62</f>
        <v>1700.2600000000002</v>
      </c>
      <c r="Q22" s="54"/>
    </row>
    <row r="23" spans="1:17" s="31" customFormat="1" ht="13.2" x14ac:dyDescent="0.25">
      <c r="B23" s="13" t="s">
        <v>203</v>
      </c>
      <c r="D23" s="32"/>
      <c r="E23" s="32"/>
      <c r="F23" s="33">
        <v>1712</v>
      </c>
      <c r="G23" s="32"/>
      <c r="H23" s="33">
        <f>+[1]Accounts!H30</f>
        <v>1684.27</v>
      </c>
      <c r="I23" s="32"/>
      <c r="J23" s="33">
        <f>+[2]Accounts!$J30</f>
        <v>1774.37</v>
      </c>
      <c r="K23" s="32"/>
      <c r="L23" s="33">
        <f>+[3]Accounts!L30</f>
        <v>1815.15</v>
      </c>
      <c r="M23" s="117"/>
      <c r="N23" s="33"/>
      <c r="O23" s="34"/>
      <c r="P23" s="33">
        <f>Payments!H62</f>
        <v>930.32</v>
      </c>
      <c r="Q23" s="54"/>
    </row>
    <row r="24" spans="1:17" s="31" customFormat="1" ht="13.2" x14ac:dyDescent="0.25">
      <c r="B24" s="13" t="s">
        <v>30</v>
      </c>
      <c r="D24" s="32"/>
      <c r="E24" s="32"/>
      <c r="F24" s="33">
        <v>573</v>
      </c>
      <c r="G24" s="32"/>
      <c r="H24" s="33">
        <f>+[1]Accounts!H31</f>
        <v>232.6099999999999</v>
      </c>
      <c r="I24" s="32"/>
      <c r="J24" s="33">
        <f>+[2]Accounts!$J31</f>
        <v>176.76</v>
      </c>
      <c r="K24" s="32"/>
      <c r="L24" s="33">
        <f>+[3]Accounts!L31</f>
        <v>679.4699999999998</v>
      </c>
      <c r="M24" s="117"/>
      <c r="N24" s="33"/>
      <c r="O24" s="34"/>
      <c r="P24" s="33">
        <f>Payments!I62</f>
        <v>597.08000000000004</v>
      </c>
      <c r="Q24" s="54"/>
    </row>
    <row r="25" spans="1:17" s="31" customFormat="1" ht="13.2" x14ac:dyDescent="0.25">
      <c r="B25" s="31" t="s">
        <v>31</v>
      </c>
      <c r="D25" s="32"/>
      <c r="E25" s="32"/>
      <c r="F25" s="33">
        <v>1400</v>
      </c>
      <c r="G25" s="32"/>
      <c r="H25" s="33">
        <f>+[1]Accounts!H32</f>
        <v>1500</v>
      </c>
      <c r="I25" s="32"/>
      <c r="J25" s="33">
        <f>+[2]Accounts!$J32</f>
        <v>1500</v>
      </c>
      <c r="K25" s="32"/>
      <c r="L25" s="33">
        <f>+[3]Accounts!L32</f>
        <v>1500</v>
      </c>
      <c r="M25" s="117"/>
      <c r="N25" s="33"/>
      <c r="O25" s="34"/>
      <c r="P25" s="33">
        <f>Payments!J62</f>
        <v>555.66</v>
      </c>
      <c r="Q25" s="59"/>
    </row>
    <row r="26" spans="1:17" s="31" customFormat="1" ht="13.2" x14ac:dyDescent="0.25">
      <c r="B26" s="31" t="s">
        <v>5</v>
      </c>
      <c r="D26" s="32"/>
      <c r="E26" s="32"/>
      <c r="F26" s="33">
        <v>914</v>
      </c>
      <c r="G26" s="32"/>
      <c r="H26" s="33">
        <f>+[1]Accounts!H33</f>
        <v>294.95999999999998</v>
      </c>
      <c r="I26" s="32"/>
      <c r="J26" s="33">
        <f>+[2]Accounts!$J33</f>
        <v>163</v>
      </c>
      <c r="K26" s="32"/>
      <c r="L26" s="33">
        <f>+[3]Accounts!L33</f>
        <v>0</v>
      </c>
      <c r="M26" s="117"/>
      <c r="N26" s="33"/>
      <c r="O26" s="34"/>
      <c r="P26" s="36">
        <f>Payments!K62</f>
        <v>366.96</v>
      </c>
      <c r="Q26" s="59"/>
    </row>
    <row r="27" spans="1:17" s="31" customFormat="1" ht="13.2" x14ac:dyDescent="0.25">
      <c r="B27" s="31" t="s">
        <v>197</v>
      </c>
      <c r="D27" s="32"/>
      <c r="E27" s="32"/>
      <c r="F27" s="33"/>
      <c r="G27" s="32"/>
      <c r="H27" s="33">
        <f>+[1]Accounts!H34</f>
        <v>718.09999999999991</v>
      </c>
      <c r="I27" s="32"/>
      <c r="J27" s="33">
        <f>+[2]Accounts!$J34</f>
        <v>200</v>
      </c>
      <c r="K27" s="32"/>
      <c r="L27" s="33">
        <f>+[3]Accounts!L34</f>
        <v>0</v>
      </c>
      <c r="M27" s="117"/>
      <c r="N27" s="33"/>
      <c r="O27" s="34"/>
      <c r="P27" s="33">
        <f>Payments!L62</f>
        <v>308.63</v>
      </c>
      <c r="Q27" s="59"/>
    </row>
    <row r="28" spans="1:17" s="31" customFormat="1" ht="13.2" x14ac:dyDescent="0.25">
      <c r="B28" s="31" t="s">
        <v>198</v>
      </c>
      <c r="D28" s="32"/>
      <c r="E28" s="32"/>
      <c r="F28" s="33"/>
      <c r="G28" s="32"/>
      <c r="H28" s="33"/>
      <c r="I28" s="32"/>
      <c r="J28" s="33"/>
      <c r="K28" s="32"/>
      <c r="L28" s="33"/>
      <c r="M28" s="117"/>
      <c r="N28" s="33"/>
      <c r="O28" s="34"/>
      <c r="P28" s="33">
        <f>Payments!N62</f>
        <v>49.99</v>
      </c>
      <c r="Q28" s="54"/>
    </row>
    <row r="29" spans="1:17" s="31" customFormat="1" ht="13.2" x14ac:dyDescent="0.25">
      <c r="B29" s="31" t="s">
        <v>195</v>
      </c>
      <c r="D29" s="32"/>
      <c r="E29" s="32"/>
      <c r="F29" s="34"/>
      <c r="G29" s="32"/>
      <c r="H29" s="34"/>
      <c r="I29" s="32"/>
      <c r="J29" s="34"/>
      <c r="K29" s="32"/>
      <c r="L29" s="35"/>
      <c r="M29" s="35"/>
      <c r="N29" s="33"/>
      <c r="O29" s="34"/>
      <c r="P29" s="33">
        <f>Payments!P62</f>
        <v>1731.01</v>
      </c>
      <c r="Q29" s="54"/>
    </row>
    <row r="30" spans="1:17" s="31" customFormat="1" ht="13.2" x14ac:dyDescent="0.25">
      <c r="B30" s="31" t="s">
        <v>90</v>
      </c>
      <c r="D30" s="32"/>
      <c r="E30" s="32"/>
      <c r="F30" s="34"/>
      <c r="G30" s="32"/>
      <c r="H30" s="34"/>
      <c r="I30" s="32"/>
      <c r="J30" s="34"/>
      <c r="K30" s="32"/>
      <c r="L30" s="35"/>
      <c r="M30" s="35"/>
      <c r="N30" s="33"/>
      <c r="O30" s="34"/>
      <c r="P30" s="33">
        <f>Payments!O62</f>
        <v>4089.08</v>
      </c>
      <c r="Q30" s="54"/>
    </row>
    <row r="31" spans="1:17" s="31" customFormat="1" ht="13.2" x14ac:dyDescent="0.25">
      <c r="B31" s="31" t="s">
        <v>204</v>
      </c>
      <c r="D31" s="32"/>
      <c r="E31" s="32"/>
      <c r="F31" s="34"/>
      <c r="G31" s="32"/>
      <c r="H31" s="34"/>
      <c r="I31" s="32"/>
      <c r="J31" s="34"/>
      <c r="K31" s="32"/>
      <c r="L31" s="35"/>
      <c r="M31" s="35"/>
      <c r="N31" s="33"/>
      <c r="O31" s="34"/>
      <c r="P31" s="33">
        <f>Payments!Q62</f>
        <v>30</v>
      </c>
      <c r="Q31" s="54"/>
    </row>
    <row r="32" spans="1:17" s="31" customFormat="1" ht="13.2" x14ac:dyDescent="0.25">
      <c r="B32" s="31" t="s">
        <v>208</v>
      </c>
      <c r="D32" s="32"/>
      <c r="E32" s="32"/>
      <c r="F32" s="34"/>
      <c r="G32" s="32"/>
      <c r="H32" s="34"/>
      <c r="I32" s="32"/>
      <c r="J32" s="34"/>
      <c r="K32" s="32"/>
      <c r="L32" s="35"/>
      <c r="M32" s="35"/>
      <c r="N32" s="33"/>
      <c r="O32" s="34"/>
      <c r="P32" s="33">
        <f>Payments!M62</f>
        <v>195.66</v>
      </c>
      <c r="Q32" s="54"/>
    </row>
    <row r="33" spans="1:17" s="31" customFormat="1" ht="13.2" x14ac:dyDescent="0.25">
      <c r="B33" s="31" t="s">
        <v>196</v>
      </c>
      <c r="D33" s="32"/>
      <c r="E33" s="32"/>
      <c r="F33" s="34"/>
      <c r="G33" s="32"/>
      <c r="H33" s="34"/>
      <c r="I33" s="32"/>
      <c r="J33" s="34"/>
      <c r="K33" s="32"/>
      <c r="L33" s="35"/>
      <c r="M33" s="35"/>
      <c r="N33" s="33"/>
      <c r="O33" s="34"/>
      <c r="P33" s="33">
        <f>Payments!R62</f>
        <v>485</v>
      </c>
      <c r="Q33" s="54"/>
    </row>
    <row r="34" spans="1:17" s="31" customFormat="1" ht="13.2" x14ac:dyDescent="0.25">
      <c r="B34" s="31" t="s">
        <v>231</v>
      </c>
      <c r="D34" s="32"/>
      <c r="E34" s="32"/>
      <c r="F34" s="34"/>
      <c r="G34" s="32"/>
      <c r="H34" s="34"/>
      <c r="I34" s="32"/>
      <c r="J34" s="34"/>
      <c r="K34" s="32"/>
      <c r="L34" s="35"/>
      <c r="M34" s="35"/>
      <c r="N34" s="33"/>
      <c r="O34" s="34"/>
      <c r="P34" s="33">
        <f>Payments!S62</f>
        <v>1867.9499999999994</v>
      </c>
      <c r="Q34" s="54"/>
    </row>
    <row r="35" spans="1:17" x14ac:dyDescent="0.25">
      <c r="N35" s="123"/>
      <c r="P35" s="123"/>
    </row>
    <row r="36" spans="1:17" s="6" customFormat="1" ht="13.2" x14ac:dyDescent="0.25">
      <c r="B36" s="6" t="s">
        <v>3</v>
      </c>
      <c r="D36" s="7"/>
      <c r="E36" s="7"/>
      <c r="F36" s="16">
        <f>SUM(F20:F28)</f>
        <v>17002</v>
      </c>
      <c r="G36" s="7"/>
      <c r="H36" s="16">
        <f>SUM(H20:H28)</f>
        <v>17014.11</v>
      </c>
      <c r="I36" s="7"/>
      <c r="J36" s="16">
        <f>SUM(J20:J28)</f>
        <v>16212.980000000001</v>
      </c>
      <c r="K36" s="7"/>
      <c r="L36" s="16">
        <f>SUM(L20:L34)</f>
        <v>17953.46</v>
      </c>
      <c r="M36" s="118"/>
      <c r="N36" s="16">
        <f>SUM(N20:N35)</f>
        <v>2214</v>
      </c>
      <c r="O36" s="8"/>
      <c r="P36" s="16">
        <f>SUM(P20:P34)</f>
        <v>16221.969999999998</v>
      </c>
      <c r="Q36" s="56"/>
    </row>
    <row r="37" spans="1:17" x14ac:dyDescent="0.25">
      <c r="L37" s="30"/>
      <c r="M37" s="30"/>
      <c r="N37" s="123"/>
      <c r="P37" s="123"/>
      <c r="Q37" s="57"/>
    </row>
    <row r="38" spans="1:17" s="6" customFormat="1" ht="13.2" x14ac:dyDescent="0.25">
      <c r="A38" s="6" t="s">
        <v>1</v>
      </c>
      <c r="D38" s="7"/>
      <c r="E38" s="7"/>
      <c r="F38" s="19">
        <f>F17</f>
        <v>12330</v>
      </c>
      <c r="G38" s="7"/>
      <c r="H38" s="19">
        <f>H17</f>
        <v>16059.85</v>
      </c>
      <c r="I38" s="7"/>
      <c r="J38" s="19">
        <f>J17</f>
        <v>10495.07</v>
      </c>
      <c r="K38" s="7"/>
      <c r="L38" s="19">
        <f>L17</f>
        <v>11411.22</v>
      </c>
      <c r="M38" s="117"/>
      <c r="N38" s="33"/>
      <c r="O38" s="34"/>
      <c r="P38" s="19">
        <f>P17</f>
        <v>27876.400000000001</v>
      </c>
      <c r="Q38" s="57"/>
    </row>
    <row r="39" spans="1:17" s="6" customFormat="1" ht="13.2" x14ac:dyDescent="0.25">
      <c r="A39" s="6" t="s">
        <v>4</v>
      </c>
      <c r="D39" s="7"/>
      <c r="E39" s="7"/>
      <c r="F39" s="19">
        <f>F36</f>
        <v>17002</v>
      </c>
      <c r="G39" s="7"/>
      <c r="H39" s="19">
        <f>H36</f>
        <v>17014.11</v>
      </c>
      <c r="I39" s="7"/>
      <c r="J39" s="19">
        <f>J36</f>
        <v>16212.980000000001</v>
      </c>
      <c r="K39" s="7"/>
      <c r="L39" s="19">
        <f>L36</f>
        <v>17953.46</v>
      </c>
      <c r="M39" s="117"/>
      <c r="N39" s="33"/>
      <c r="O39" s="34"/>
      <c r="P39" s="19">
        <f>P36</f>
        <v>16221.969999999998</v>
      </c>
      <c r="Q39" s="57"/>
    </row>
    <row r="40" spans="1:17" s="6" customFormat="1" ht="13.2" x14ac:dyDescent="0.25">
      <c r="B40" s="6" t="s">
        <v>19</v>
      </c>
      <c r="D40" s="7"/>
      <c r="E40" s="7"/>
      <c r="F40" s="16">
        <f>F38-F39</f>
        <v>-4672</v>
      </c>
      <c r="G40" s="7"/>
      <c r="H40" s="16">
        <f>H38-H39</f>
        <v>-954.26000000000022</v>
      </c>
      <c r="I40" s="7"/>
      <c r="J40" s="16">
        <f>J38-J39</f>
        <v>-5717.9100000000017</v>
      </c>
      <c r="K40" s="7"/>
      <c r="L40" s="46">
        <f>L38-L39</f>
        <v>-6542.24</v>
      </c>
      <c r="M40" s="120"/>
      <c r="N40" s="46"/>
      <c r="O40" s="122"/>
      <c r="P40" s="16">
        <f>P38-P39</f>
        <v>11654.430000000004</v>
      </c>
      <c r="Q40" s="57"/>
    </row>
    <row r="41" spans="1:17" s="6" customFormat="1" ht="13.2" x14ac:dyDescent="0.25">
      <c r="B41" s="23" t="s">
        <v>20</v>
      </c>
      <c r="D41" s="7"/>
      <c r="E41" s="7"/>
      <c r="F41" s="8"/>
      <c r="G41" s="7"/>
      <c r="H41" s="8"/>
      <c r="I41" s="7"/>
      <c r="J41" s="8"/>
      <c r="K41" s="7"/>
      <c r="L41" s="46"/>
      <c r="M41" s="120"/>
      <c r="N41" s="46"/>
      <c r="O41" s="122"/>
      <c r="P41" s="19"/>
      <c r="Q41" s="57"/>
    </row>
    <row r="42" spans="1:17" s="6" customFormat="1" ht="13.2" x14ac:dyDescent="0.25">
      <c r="D42" s="7"/>
      <c r="E42" s="7"/>
      <c r="F42" s="8"/>
      <c r="G42" s="7"/>
      <c r="H42" s="8"/>
      <c r="I42" s="7"/>
      <c r="J42" s="8"/>
      <c r="K42" s="7"/>
      <c r="L42" s="16"/>
      <c r="M42" s="118"/>
      <c r="N42" s="16"/>
      <c r="O42" s="8"/>
      <c r="P42" s="16"/>
      <c r="Q42" s="57"/>
    </row>
    <row r="43" spans="1:17" s="13" customFormat="1" ht="13.2" x14ac:dyDescent="0.25">
      <c r="B43" s="13" t="s">
        <v>6</v>
      </c>
      <c r="D43" s="15"/>
      <c r="E43" s="15"/>
      <c r="F43" s="19">
        <v>8827</v>
      </c>
      <c r="G43" s="15"/>
      <c r="H43" s="33">
        <f>+[1]Accounts!H43</f>
        <v>5299</v>
      </c>
      <c r="I43" s="15"/>
      <c r="J43" s="33">
        <f>+H52</f>
        <v>6076.5000000000036</v>
      </c>
      <c r="K43" s="15"/>
      <c r="L43" s="19">
        <f>+J46</f>
        <v>358.59000000000196</v>
      </c>
      <c r="M43" s="121"/>
      <c r="N43" s="19">
        <v>12373</v>
      </c>
      <c r="O43" s="17"/>
      <c r="P43" s="19">
        <v>12279.81</v>
      </c>
      <c r="Q43" s="57"/>
    </row>
    <row r="44" spans="1:17" s="13" customFormat="1" ht="13.2" x14ac:dyDescent="0.25">
      <c r="D44" s="15"/>
      <c r="E44" s="15"/>
      <c r="F44" s="19"/>
      <c r="G44" s="15"/>
      <c r="H44" s="19"/>
      <c r="I44" s="15"/>
      <c r="J44" s="19"/>
      <c r="K44" s="15"/>
      <c r="L44" s="19"/>
      <c r="M44" s="121"/>
      <c r="N44" s="19"/>
      <c r="O44" s="17"/>
      <c r="P44" s="19"/>
      <c r="Q44" s="57"/>
    </row>
    <row r="45" spans="1:17" s="13" customFormat="1" ht="13.2" x14ac:dyDescent="0.25">
      <c r="A45" s="40"/>
      <c r="D45" s="15"/>
      <c r="E45" s="15"/>
      <c r="F45" s="19"/>
      <c r="G45" s="15"/>
      <c r="H45" s="33"/>
      <c r="I45" s="15"/>
      <c r="J45" s="33"/>
      <c r="K45" s="15"/>
      <c r="L45" s="33"/>
      <c r="M45" s="117"/>
      <c r="N45" s="33"/>
      <c r="O45" s="34"/>
      <c r="P45" s="19"/>
      <c r="Q45" s="57"/>
    </row>
    <row r="46" spans="1:17" s="6" customFormat="1" ht="13.2" x14ac:dyDescent="0.25">
      <c r="B46" s="6" t="s">
        <v>7</v>
      </c>
      <c r="D46" s="7"/>
      <c r="E46" s="7"/>
      <c r="F46" s="16">
        <f>F40+F43+F44</f>
        <v>4155</v>
      </c>
      <c r="G46" s="7"/>
      <c r="H46" s="16">
        <f>H40+H43+H44</f>
        <v>4344.74</v>
      </c>
      <c r="I46" s="7"/>
      <c r="J46" s="16">
        <f>J40+J43+J44</f>
        <v>358.59000000000196</v>
      </c>
      <c r="K46" s="7"/>
      <c r="L46" s="16">
        <f>L40+L43+L44+1</f>
        <v>-6182.6499999999978</v>
      </c>
      <c r="M46" s="118"/>
      <c r="N46" s="16"/>
      <c r="O46" s="8"/>
      <c r="P46" s="69">
        <f>P40+P43+P41</f>
        <v>23934.240000000005</v>
      </c>
      <c r="Q46" s="57"/>
    </row>
    <row r="47" spans="1:17" s="6" customFormat="1" ht="13.2" x14ac:dyDescent="0.25">
      <c r="D47" s="7"/>
      <c r="E47" s="7"/>
      <c r="F47" s="8"/>
      <c r="G47" s="7"/>
      <c r="H47" s="8"/>
      <c r="I47" s="7"/>
      <c r="J47" s="8"/>
      <c r="K47" s="7"/>
      <c r="L47" s="20"/>
      <c r="M47" s="20"/>
      <c r="N47" s="16"/>
      <c r="O47" s="8"/>
      <c r="P47" s="16"/>
      <c r="Q47" s="57"/>
    </row>
    <row r="48" spans="1:17" s="13" customFormat="1" ht="13.2" x14ac:dyDescent="0.25">
      <c r="A48" s="6" t="s">
        <v>8</v>
      </c>
      <c r="D48" s="15"/>
      <c r="E48" s="15"/>
      <c r="F48" s="17"/>
      <c r="G48" s="15"/>
      <c r="H48" s="17"/>
      <c r="I48" s="15"/>
      <c r="J48" s="17"/>
      <c r="K48" s="15"/>
      <c r="L48" s="21"/>
      <c r="M48" s="21"/>
      <c r="N48" s="19"/>
      <c r="O48" s="17"/>
      <c r="P48" s="19"/>
      <c r="Q48" s="57"/>
    </row>
    <row r="49" spans="1:18" s="13" customFormat="1" ht="13.2" x14ac:dyDescent="0.25">
      <c r="A49" s="40"/>
      <c r="B49" s="13" t="s">
        <v>9</v>
      </c>
      <c r="D49" s="15"/>
      <c r="E49" s="15"/>
      <c r="F49" s="19">
        <v>125</v>
      </c>
      <c r="G49" s="15"/>
      <c r="H49" s="33">
        <f>+[1]Accounts!H48</f>
        <v>-1074.9199999999969</v>
      </c>
      <c r="I49" s="15"/>
      <c r="J49" s="33">
        <f>+[4]Accounts!$J$48</f>
        <v>4495.83</v>
      </c>
      <c r="K49" s="15"/>
      <c r="L49" s="33">
        <f>+[3]Accounts!L48</f>
        <v>180.03000000000065</v>
      </c>
      <c r="M49" s="117"/>
      <c r="N49" s="33"/>
      <c r="O49" s="34"/>
      <c r="P49" s="19">
        <v>3087.44</v>
      </c>
      <c r="Q49" s="57"/>
    </row>
    <row r="50" spans="1:18" s="13" customFormat="1" ht="13.2" x14ac:dyDescent="0.25">
      <c r="A50" s="40"/>
      <c r="B50" s="13" t="s">
        <v>194</v>
      </c>
      <c r="D50" s="15"/>
      <c r="E50" s="15"/>
      <c r="F50" s="19">
        <v>5173</v>
      </c>
      <c r="G50" s="15"/>
      <c r="H50" s="33">
        <f>+[1]Accounts!H49</f>
        <v>7151.42</v>
      </c>
      <c r="I50" s="15"/>
      <c r="J50" s="33">
        <f>+[5]Accounts!$J$49</f>
        <v>2101.8200000000015</v>
      </c>
      <c r="K50" s="15"/>
      <c r="L50" s="33">
        <f>+[3]Accounts!L49</f>
        <v>101.82000000000016</v>
      </c>
      <c r="M50" s="117"/>
      <c r="N50" s="33"/>
      <c r="O50" s="34"/>
      <c r="P50" s="19">
        <v>7608.54</v>
      </c>
      <c r="Q50" s="57"/>
    </row>
    <row r="51" spans="1:18" s="13" customFormat="1" ht="13.2" x14ac:dyDescent="0.25">
      <c r="A51" s="40"/>
      <c r="B51" s="13" t="s">
        <v>210</v>
      </c>
      <c r="D51" s="15"/>
      <c r="E51" s="15"/>
      <c r="F51" s="19"/>
      <c r="G51" s="15"/>
      <c r="H51" s="33"/>
      <c r="I51" s="15"/>
      <c r="J51" s="33"/>
      <c r="K51" s="15"/>
      <c r="L51" s="33"/>
      <c r="M51" s="117"/>
      <c r="N51" s="33"/>
      <c r="O51" s="34"/>
      <c r="P51" s="19">
        <v>13238.26</v>
      </c>
      <c r="Q51" s="57"/>
    </row>
    <row r="52" spans="1:18" s="13" customFormat="1" ht="13.2" x14ac:dyDescent="0.25">
      <c r="A52" s="40"/>
      <c r="D52" s="15"/>
      <c r="E52" s="15"/>
      <c r="F52" s="16">
        <f>SUM(F49:F50)</f>
        <v>5298</v>
      </c>
      <c r="G52" s="15"/>
      <c r="H52" s="16">
        <f>SUM(H49:H50)</f>
        <v>6076.5000000000036</v>
      </c>
      <c r="I52" s="15"/>
      <c r="J52" s="16">
        <f>SUM(J49:J50)</f>
        <v>6597.6500000000015</v>
      </c>
      <c r="K52" s="15"/>
      <c r="L52" s="16">
        <f>SUM(L49:L50)</f>
        <v>281.85000000000082</v>
      </c>
      <c r="M52" s="118"/>
      <c r="N52" s="16"/>
      <c r="O52" s="8"/>
      <c r="P52" s="69">
        <f>SUM(P49:P51)</f>
        <v>23934.239999999998</v>
      </c>
      <c r="Q52" s="57"/>
      <c r="R52" s="17"/>
    </row>
    <row r="53" spans="1:18" s="13" customFormat="1" ht="13.2" x14ac:dyDescent="0.25">
      <c r="D53" s="15"/>
      <c r="E53" s="15"/>
      <c r="F53" s="17"/>
      <c r="G53" s="15"/>
      <c r="H53" s="17"/>
      <c r="I53" s="15"/>
      <c r="J53" s="17"/>
      <c r="K53" s="15"/>
      <c r="L53" s="22"/>
      <c r="M53" s="22"/>
      <c r="N53" s="22"/>
      <c r="O53" s="17"/>
      <c r="P53" s="22"/>
      <c r="Q53" s="57"/>
    </row>
    <row r="54" spans="1:18" s="6" customFormat="1" ht="13.2" x14ac:dyDescent="0.25">
      <c r="D54" s="7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52"/>
    </row>
    <row r="55" spans="1:18" s="10" customFormat="1" ht="15.6" x14ac:dyDescent="0.3">
      <c r="A55" s="10" t="s">
        <v>10</v>
      </c>
      <c r="D55" s="11"/>
      <c r="E55" s="11"/>
      <c r="F55" s="12"/>
      <c r="G55" s="11"/>
      <c r="H55" s="12"/>
      <c r="I55" s="11"/>
      <c r="J55" s="12"/>
      <c r="K55" s="11"/>
      <c r="L55" s="12"/>
      <c r="M55" s="12"/>
      <c r="N55" s="12"/>
      <c r="O55" s="12"/>
      <c r="P55" s="12"/>
      <c r="Q55" s="52"/>
    </row>
    <row r="56" spans="1:18" s="31" customFormat="1" ht="13.2" x14ac:dyDescent="0.25">
      <c r="B56" s="6"/>
      <c r="D56" s="32"/>
      <c r="E56" s="32"/>
      <c r="F56" s="33"/>
      <c r="G56" s="32"/>
      <c r="H56" s="33"/>
      <c r="I56" s="32"/>
      <c r="J56" s="33"/>
      <c r="K56" s="32"/>
      <c r="L56" s="33"/>
      <c r="M56" s="117"/>
      <c r="N56" s="34"/>
      <c r="O56" s="34"/>
      <c r="P56" s="34"/>
      <c r="Q56" s="54"/>
    </row>
    <row r="57" spans="1:18" s="31" customFormat="1" ht="13.2" x14ac:dyDescent="0.25">
      <c r="B57" s="6" t="s">
        <v>199</v>
      </c>
      <c r="D57" s="32"/>
      <c r="E57" s="32"/>
      <c r="F57" s="33"/>
      <c r="G57" s="32"/>
      <c r="H57" s="33"/>
      <c r="I57" s="32"/>
      <c r="J57" s="33"/>
      <c r="K57" s="32"/>
      <c r="L57" s="33"/>
      <c r="M57" s="117"/>
      <c r="N57" s="33"/>
      <c r="O57" s="33"/>
      <c r="P57" s="33"/>
      <c r="Q57" s="54"/>
    </row>
    <row r="58" spans="1:18" s="31" customFormat="1" ht="13.2" x14ac:dyDescent="0.25">
      <c r="B58" s="6"/>
      <c r="C58" s="31" t="s">
        <v>229</v>
      </c>
      <c r="D58" s="32"/>
      <c r="E58" s="32"/>
      <c r="F58" s="33"/>
      <c r="G58" s="32"/>
      <c r="H58" s="33"/>
      <c r="I58" s="32"/>
      <c r="J58" s="33"/>
      <c r="K58" s="32"/>
      <c r="L58" s="33"/>
      <c r="M58" s="117"/>
      <c r="N58" s="33"/>
      <c r="O58" s="33"/>
      <c r="P58" s="33">
        <f>23449-P59-P62-P63</f>
        <v>9363.4599999999991</v>
      </c>
      <c r="Q58" s="54"/>
    </row>
    <row r="59" spans="1:18" s="31" customFormat="1" ht="13.2" x14ac:dyDescent="0.25">
      <c r="B59" s="6"/>
      <c r="C59" s="31" t="s">
        <v>206</v>
      </c>
      <c r="D59" s="32"/>
      <c r="E59" s="32"/>
      <c r="F59" s="33"/>
      <c r="G59" s="32"/>
      <c r="H59" s="33"/>
      <c r="I59" s="32"/>
      <c r="J59" s="33"/>
      <c r="K59" s="32"/>
      <c r="L59" s="33"/>
      <c r="M59" s="117"/>
      <c r="N59" s="33"/>
      <c r="O59" s="33"/>
      <c r="P59" s="33">
        <v>484.16</v>
      </c>
      <c r="Q59" s="54"/>
    </row>
    <row r="60" spans="1:18" s="6" customFormat="1" ht="13.2" x14ac:dyDescent="0.25">
      <c r="B60" s="6" t="s">
        <v>200</v>
      </c>
      <c r="D60" s="7"/>
      <c r="E60" s="7"/>
      <c r="F60" s="16"/>
      <c r="G60" s="7"/>
      <c r="H60" s="16"/>
      <c r="I60" s="7"/>
      <c r="J60" s="16"/>
      <c r="K60" s="7"/>
      <c r="L60" s="16"/>
      <c r="M60" s="118"/>
      <c r="N60" s="16"/>
      <c r="O60" s="16"/>
      <c r="P60" s="19"/>
      <c r="Q60" s="52"/>
    </row>
    <row r="61" spans="1:18" s="6" customFormat="1" ht="13.2" x14ac:dyDescent="0.25">
      <c r="C61" s="13" t="s">
        <v>195</v>
      </c>
      <c r="D61" s="7"/>
      <c r="E61" s="7"/>
      <c r="F61" s="8"/>
      <c r="G61" s="7"/>
      <c r="H61" s="8"/>
      <c r="I61" s="7"/>
      <c r="J61" s="8"/>
      <c r="K61" s="7"/>
      <c r="L61" s="8"/>
      <c r="M61" s="8"/>
      <c r="N61" s="16"/>
      <c r="O61" s="16"/>
      <c r="P61" s="19">
        <v>0</v>
      </c>
      <c r="Q61" s="52"/>
    </row>
    <row r="62" spans="1:18" x14ac:dyDescent="0.25">
      <c r="C62" s="31" t="s">
        <v>201</v>
      </c>
      <c r="N62" s="123"/>
      <c r="O62" s="123"/>
      <c r="P62" s="33">
        <v>320.33</v>
      </c>
    </row>
    <row r="63" spans="1:18" s="23" customFormat="1" ht="13.2" x14ac:dyDescent="0.25">
      <c r="A63" s="13"/>
      <c r="C63" s="13" t="s">
        <v>202</v>
      </c>
      <c r="D63" s="24"/>
      <c r="E63" s="24"/>
      <c r="F63" s="25"/>
      <c r="G63" s="24"/>
      <c r="H63" s="25"/>
      <c r="I63" s="24"/>
      <c r="J63" s="25"/>
      <c r="K63" s="24"/>
      <c r="L63" s="25"/>
      <c r="M63" s="25"/>
      <c r="N63" s="125"/>
      <c r="O63" s="125"/>
      <c r="P63" s="19">
        <v>13281.05</v>
      </c>
      <c r="Q63" s="58"/>
    </row>
    <row r="64" spans="1:18" s="23" customFormat="1" ht="13.2" x14ac:dyDescent="0.25">
      <c r="A64" s="13"/>
      <c r="D64" s="24"/>
      <c r="E64" s="24"/>
      <c r="F64" s="25"/>
      <c r="G64" s="24"/>
      <c r="H64" s="25"/>
      <c r="I64" s="24"/>
      <c r="J64" s="25"/>
      <c r="K64" s="24"/>
      <c r="L64" s="25"/>
      <c r="M64" s="25"/>
      <c r="N64" s="25"/>
      <c r="O64" s="25"/>
      <c r="P64" s="25"/>
      <c r="Q64" s="58"/>
    </row>
  </sheetData>
  <printOptions gridLines="1"/>
  <pageMargins left="0.11811023622047245" right="0.11811023622047245" top="0.39370078740157483" bottom="0.74803149606299213" header="0.31496062992125984" footer="0.31496062992125984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75"/>
  <sheetViews>
    <sheetView view="pageLayout" topLeftCell="A40" zoomScaleNormal="90" workbookViewId="0">
      <selection activeCell="B28" sqref="B28"/>
    </sheetView>
  </sheetViews>
  <sheetFormatPr defaultColWidth="9.109375" defaultRowHeight="14.4" x14ac:dyDescent="0.3"/>
  <cols>
    <col min="1" max="1" width="11.5546875" bestFit="1" customWidth="1"/>
    <col min="2" max="2" width="31.6640625" bestFit="1" customWidth="1"/>
    <col min="3" max="3" width="11.109375" style="61" bestFit="1" customWidth="1"/>
    <col min="4" max="4" width="11.5546875" style="61" customWidth="1"/>
    <col min="5" max="6" width="11.6640625" style="61" customWidth="1"/>
    <col min="7" max="7" width="14.5546875" style="61" bestFit="1" customWidth="1"/>
    <col min="8" max="8" width="11" style="61" bestFit="1" customWidth="1"/>
    <col min="9" max="9" width="15.77734375" style="61" bestFit="1" customWidth="1"/>
    <col min="10" max="10" width="9.88671875" style="61" bestFit="1" customWidth="1"/>
    <col min="11" max="11" width="13.33203125" style="62" customWidth="1"/>
    <col min="12" max="12" width="9.88671875" bestFit="1" customWidth="1"/>
  </cols>
  <sheetData>
    <row r="1" spans="1:12" s="64" customFormat="1" x14ac:dyDescent="0.3">
      <c r="A1" s="64" t="s">
        <v>11</v>
      </c>
      <c r="B1" s="64" t="s">
        <v>12</v>
      </c>
      <c r="C1" s="62"/>
      <c r="D1" s="62"/>
      <c r="E1" s="62"/>
      <c r="F1" s="62"/>
      <c r="G1" s="62"/>
      <c r="H1" s="62"/>
      <c r="I1" s="62"/>
      <c r="J1" s="62"/>
      <c r="K1" s="62" t="s">
        <v>3</v>
      </c>
    </row>
    <row r="2" spans="1:12" s="64" customFormat="1" x14ac:dyDescent="0.3">
      <c r="C2" s="62" t="s">
        <v>23</v>
      </c>
      <c r="D2" s="62" t="s">
        <v>2</v>
      </c>
      <c r="E2" s="62" t="s">
        <v>25</v>
      </c>
      <c r="F2" s="64" t="s">
        <v>43</v>
      </c>
      <c r="G2" s="62" t="s">
        <v>27</v>
      </c>
      <c r="H2" s="62" t="s">
        <v>118</v>
      </c>
      <c r="I2" s="62" t="s">
        <v>47</v>
      </c>
      <c r="J2" s="62"/>
      <c r="K2" s="62"/>
    </row>
    <row r="3" spans="1:12" s="64" customFormat="1" x14ac:dyDescent="0.3">
      <c r="C3" s="62"/>
      <c r="D3" s="62"/>
      <c r="E3" s="62"/>
      <c r="F3" s="62"/>
      <c r="G3" s="62"/>
      <c r="H3" s="62"/>
      <c r="I3" s="62"/>
      <c r="J3" s="62"/>
      <c r="K3" s="62"/>
    </row>
    <row r="4" spans="1:12" x14ac:dyDescent="0.3">
      <c r="A4" s="48" t="s">
        <v>24</v>
      </c>
    </row>
    <row r="5" spans="1:12" x14ac:dyDescent="0.3">
      <c r="A5" s="48">
        <v>44671</v>
      </c>
      <c r="B5" t="s">
        <v>42</v>
      </c>
      <c r="F5" s="61">
        <v>2512</v>
      </c>
      <c r="K5" s="65">
        <f>SUM(C5:J5)</f>
        <v>2512</v>
      </c>
    </row>
    <row r="6" spans="1:12" x14ac:dyDescent="0.3">
      <c r="A6" s="45">
        <v>44677</v>
      </c>
      <c r="B6" t="s">
        <v>44</v>
      </c>
      <c r="C6" s="61">
        <v>3727.5</v>
      </c>
      <c r="K6" s="65">
        <f t="shared" ref="K6:K28" si="0">SUM(C6:J6)</f>
        <v>3727.5</v>
      </c>
    </row>
    <row r="7" spans="1:12" x14ac:dyDescent="0.3">
      <c r="A7" s="26">
        <v>44720</v>
      </c>
      <c r="B7" t="s">
        <v>75</v>
      </c>
      <c r="H7" s="61">
        <v>37.35</v>
      </c>
      <c r="K7" s="65">
        <f t="shared" si="0"/>
        <v>37.35</v>
      </c>
      <c r="L7" s="44"/>
    </row>
    <row r="8" spans="1:12" x14ac:dyDescent="0.3">
      <c r="A8" s="26">
        <v>44718</v>
      </c>
      <c r="B8" t="s">
        <v>75</v>
      </c>
      <c r="H8" s="61">
        <v>39.32</v>
      </c>
      <c r="K8" s="65">
        <f t="shared" si="0"/>
        <v>39.32</v>
      </c>
      <c r="L8" s="44"/>
    </row>
    <row r="9" spans="1:12" x14ac:dyDescent="0.3">
      <c r="A9" s="26">
        <v>45083</v>
      </c>
      <c r="B9" t="s">
        <v>108</v>
      </c>
      <c r="E9" s="61">
        <v>0.68</v>
      </c>
      <c r="K9" s="65">
        <f t="shared" si="0"/>
        <v>0.68</v>
      </c>
      <c r="L9" s="44"/>
    </row>
    <row r="10" spans="1:12" x14ac:dyDescent="0.3">
      <c r="A10" s="26">
        <v>44727</v>
      </c>
      <c r="B10" t="s">
        <v>75</v>
      </c>
      <c r="H10" s="61">
        <v>88.5</v>
      </c>
      <c r="K10" s="65">
        <f t="shared" si="0"/>
        <v>88.5</v>
      </c>
      <c r="L10" s="44"/>
    </row>
    <row r="11" spans="1:12" x14ac:dyDescent="0.3">
      <c r="A11" s="26">
        <v>44721</v>
      </c>
      <c r="B11" t="s">
        <v>75</v>
      </c>
      <c r="D11" s="70"/>
      <c r="H11" s="61">
        <v>2.46</v>
      </c>
      <c r="K11" s="65">
        <f t="shared" si="0"/>
        <v>2.46</v>
      </c>
      <c r="L11" s="44"/>
    </row>
    <row r="12" spans="1:12" x14ac:dyDescent="0.3">
      <c r="A12" s="26">
        <v>44736</v>
      </c>
      <c r="B12" t="s">
        <v>119</v>
      </c>
      <c r="F12" s="61">
        <v>1222</v>
      </c>
      <c r="K12" s="65">
        <f t="shared" si="0"/>
        <v>1222</v>
      </c>
      <c r="L12" s="44"/>
    </row>
    <row r="13" spans="1:12" x14ac:dyDescent="0.3">
      <c r="A13" s="26">
        <v>45122</v>
      </c>
      <c r="B13" t="s">
        <v>106</v>
      </c>
      <c r="I13" s="61">
        <v>1404.69</v>
      </c>
      <c r="K13" s="65">
        <f t="shared" si="0"/>
        <v>1404.69</v>
      </c>
      <c r="L13" s="44"/>
    </row>
    <row r="14" spans="1:12" x14ac:dyDescent="0.3">
      <c r="A14" s="26">
        <v>44810</v>
      </c>
      <c r="B14" t="s">
        <v>108</v>
      </c>
      <c r="E14" s="61">
        <v>2.42</v>
      </c>
      <c r="K14" s="65">
        <f t="shared" si="0"/>
        <v>2.42</v>
      </c>
      <c r="L14" s="44"/>
    </row>
    <row r="15" spans="1:12" x14ac:dyDescent="0.3">
      <c r="A15" s="26">
        <v>44833</v>
      </c>
      <c r="B15" t="s">
        <v>44</v>
      </c>
      <c r="C15" s="61">
        <v>3727.5</v>
      </c>
      <c r="K15" s="65">
        <f t="shared" si="0"/>
        <v>3727.5</v>
      </c>
      <c r="L15" s="44"/>
    </row>
    <row r="16" spans="1:12" x14ac:dyDescent="0.3">
      <c r="A16" s="26">
        <v>45266</v>
      </c>
      <c r="B16" t="s">
        <v>108</v>
      </c>
      <c r="E16" s="61">
        <v>4.2300000000000004</v>
      </c>
      <c r="K16" s="65">
        <f t="shared" si="0"/>
        <v>4.2300000000000004</v>
      </c>
      <c r="L16" s="44"/>
    </row>
    <row r="17" spans="1:12" x14ac:dyDescent="0.3">
      <c r="A17" s="26">
        <v>44923</v>
      </c>
      <c r="B17" t="s">
        <v>170</v>
      </c>
      <c r="D17" s="61">
        <v>88</v>
      </c>
      <c r="K17" s="65">
        <f t="shared" si="0"/>
        <v>88</v>
      </c>
      <c r="L17" s="44"/>
    </row>
    <row r="18" spans="1:12" x14ac:dyDescent="0.3">
      <c r="A18" s="26">
        <v>44944</v>
      </c>
      <c r="B18" t="s">
        <v>175</v>
      </c>
      <c r="G18" s="61">
        <v>100</v>
      </c>
      <c r="K18" s="65">
        <f t="shared" si="0"/>
        <v>100</v>
      </c>
      <c r="L18" s="44"/>
    </row>
    <row r="19" spans="1:12" x14ac:dyDescent="0.3">
      <c r="A19" s="26">
        <v>44939</v>
      </c>
      <c r="B19" t="s">
        <v>232</v>
      </c>
      <c r="G19" s="61">
        <v>55</v>
      </c>
      <c r="K19" s="65">
        <f t="shared" si="0"/>
        <v>55</v>
      </c>
      <c r="L19" s="44"/>
    </row>
    <row r="20" spans="1:12" x14ac:dyDescent="0.3">
      <c r="A20" s="26">
        <v>44942</v>
      </c>
      <c r="B20" t="s">
        <v>232</v>
      </c>
      <c r="G20" s="61">
        <v>55</v>
      </c>
      <c r="K20" s="65">
        <f t="shared" si="0"/>
        <v>55</v>
      </c>
      <c r="L20" s="44"/>
    </row>
    <row r="21" spans="1:12" x14ac:dyDescent="0.3">
      <c r="A21" s="26">
        <v>44942</v>
      </c>
      <c r="B21" t="s">
        <v>233</v>
      </c>
      <c r="G21" s="61">
        <v>110</v>
      </c>
      <c r="K21" s="65">
        <f t="shared" si="0"/>
        <v>110</v>
      </c>
      <c r="L21" s="44"/>
    </row>
    <row r="22" spans="1:12" x14ac:dyDescent="0.3">
      <c r="A22" s="26">
        <v>44949</v>
      </c>
      <c r="B22" t="s">
        <v>233</v>
      </c>
      <c r="G22" s="61">
        <v>55</v>
      </c>
      <c r="K22" s="65">
        <f t="shared" si="0"/>
        <v>55</v>
      </c>
      <c r="L22" s="44"/>
    </row>
    <row r="23" spans="1:12" x14ac:dyDescent="0.3">
      <c r="A23" s="26">
        <v>44958</v>
      </c>
      <c r="B23" t="s">
        <v>209</v>
      </c>
      <c r="F23" s="61">
        <v>13435</v>
      </c>
      <c r="K23" s="65">
        <f t="shared" si="0"/>
        <v>13435</v>
      </c>
      <c r="L23" s="44"/>
    </row>
    <row r="24" spans="1:12" x14ac:dyDescent="0.3">
      <c r="A24" s="26">
        <v>44973</v>
      </c>
      <c r="B24" t="s">
        <v>182</v>
      </c>
      <c r="F24" s="61">
        <v>355.08</v>
      </c>
      <c r="K24" s="65">
        <f t="shared" si="0"/>
        <v>355.08</v>
      </c>
      <c r="L24" s="44"/>
    </row>
    <row r="25" spans="1:12" x14ac:dyDescent="0.3">
      <c r="A25" s="26">
        <v>44973</v>
      </c>
      <c r="B25" t="s">
        <v>233</v>
      </c>
      <c r="G25" s="61">
        <v>55</v>
      </c>
      <c r="K25" s="65">
        <f t="shared" si="0"/>
        <v>55</v>
      </c>
      <c r="L25" s="44"/>
    </row>
    <row r="26" spans="1:12" x14ac:dyDescent="0.3">
      <c r="A26" s="26">
        <v>44991</v>
      </c>
      <c r="B26" t="s">
        <v>108</v>
      </c>
      <c r="E26" s="61">
        <v>9.43</v>
      </c>
      <c r="K26" s="65">
        <f t="shared" si="0"/>
        <v>9.43</v>
      </c>
      <c r="L26" s="44"/>
    </row>
    <row r="27" spans="1:12" x14ac:dyDescent="0.3">
      <c r="A27" s="26">
        <v>44997</v>
      </c>
      <c r="B27" t="s">
        <v>233</v>
      </c>
      <c r="G27" s="61">
        <v>55</v>
      </c>
      <c r="K27" s="65">
        <f t="shared" si="0"/>
        <v>55</v>
      </c>
      <c r="L27" s="44"/>
    </row>
    <row r="28" spans="1:12" x14ac:dyDescent="0.3">
      <c r="A28" s="26">
        <v>45005</v>
      </c>
      <c r="B28" t="s">
        <v>234</v>
      </c>
      <c r="D28" s="61">
        <v>250</v>
      </c>
      <c r="K28" s="65">
        <f t="shared" si="0"/>
        <v>250</v>
      </c>
      <c r="L28" s="44"/>
    </row>
    <row r="29" spans="1:12" x14ac:dyDescent="0.3">
      <c r="A29" s="26">
        <v>45015</v>
      </c>
      <c r="B29" t="s">
        <v>106</v>
      </c>
      <c r="I29" s="61">
        <v>485.24</v>
      </c>
      <c r="K29" s="65">
        <f t="shared" ref="K29" si="1">SUM(C29:J29)</f>
        <v>485.24</v>
      </c>
      <c r="L29" s="44"/>
    </row>
    <row r="30" spans="1:12" s="64" customFormat="1" x14ac:dyDescent="0.3">
      <c r="C30" s="65">
        <f t="shared" ref="C30:J30" si="2">SUM(C5:C29)</f>
        <v>7455</v>
      </c>
      <c r="D30" s="65">
        <f t="shared" si="2"/>
        <v>338</v>
      </c>
      <c r="E30" s="65">
        <f t="shared" si="2"/>
        <v>16.759999999999998</v>
      </c>
      <c r="F30" s="65">
        <f t="shared" si="2"/>
        <v>17524.080000000002</v>
      </c>
      <c r="G30" s="65">
        <f t="shared" si="2"/>
        <v>485</v>
      </c>
      <c r="H30" s="65">
        <f t="shared" si="2"/>
        <v>167.63000000000002</v>
      </c>
      <c r="I30" s="65">
        <f t="shared" si="2"/>
        <v>1889.93</v>
      </c>
      <c r="J30" s="65">
        <f t="shared" si="2"/>
        <v>0</v>
      </c>
      <c r="K30" s="62"/>
      <c r="L30" s="60"/>
    </row>
    <row r="31" spans="1:12" x14ac:dyDescent="0.3">
      <c r="A31" s="26"/>
      <c r="K31" s="62">
        <f>C30+D30+E30+F30+G30+H30+I30+J30</f>
        <v>27876.400000000005</v>
      </c>
      <c r="L31" s="44"/>
    </row>
    <row r="32" spans="1:12" x14ac:dyDescent="0.3">
      <c r="L32" s="44"/>
    </row>
    <row r="33" spans="7:12" x14ac:dyDescent="0.3">
      <c r="L33" s="44"/>
    </row>
    <row r="34" spans="7:12" x14ac:dyDescent="0.3">
      <c r="L34" s="44"/>
    </row>
    <row r="35" spans="7:12" x14ac:dyDescent="0.3">
      <c r="G35" s="63"/>
      <c r="H35" s="63"/>
      <c r="I35" s="63"/>
      <c r="L35" s="44"/>
    </row>
    <row r="36" spans="7:12" x14ac:dyDescent="0.3">
      <c r="G36" s="63"/>
      <c r="H36" s="63"/>
      <c r="I36" s="63"/>
      <c r="L36" s="44"/>
    </row>
    <row r="37" spans="7:12" x14ac:dyDescent="0.3">
      <c r="G37" s="63"/>
      <c r="H37" s="63"/>
      <c r="I37" s="63"/>
      <c r="L37" s="44"/>
    </row>
    <row r="38" spans="7:12" x14ac:dyDescent="0.3">
      <c r="G38" s="63"/>
      <c r="H38" s="63"/>
      <c r="I38" s="63"/>
      <c r="L38" s="44"/>
    </row>
    <row r="39" spans="7:12" x14ac:dyDescent="0.3">
      <c r="G39" s="63"/>
      <c r="H39" s="63"/>
      <c r="I39" s="63"/>
      <c r="L39" s="44"/>
    </row>
    <row r="40" spans="7:12" x14ac:dyDescent="0.3">
      <c r="G40" s="63"/>
      <c r="H40" s="63"/>
      <c r="I40" s="63"/>
      <c r="L40" s="44"/>
    </row>
    <row r="41" spans="7:12" x14ac:dyDescent="0.3">
      <c r="G41" s="63"/>
      <c r="H41" s="63"/>
      <c r="I41" s="63"/>
      <c r="L41" s="44"/>
    </row>
    <row r="42" spans="7:12" x14ac:dyDescent="0.3">
      <c r="L42" s="44"/>
    </row>
    <row r="43" spans="7:12" x14ac:dyDescent="0.3">
      <c r="L43" s="44"/>
    </row>
    <row r="44" spans="7:12" x14ac:dyDescent="0.3">
      <c r="L44" s="44"/>
    </row>
    <row r="45" spans="7:12" x14ac:dyDescent="0.3">
      <c r="L45" s="44"/>
    </row>
    <row r="46" spans="7:12" x14ac:dyDescent="0.3">
      <c r="L46" s="44"/>
    </row>
    <row r="47" spans="7:12" x14ac:dyDescent="0.3">
      <c r="L47" s="44"/>
    </row>
    <row r="48" spans="7:12" x14ac:dyDescent="0.3">
      <c r="L48" s="44"/>
    </row>
    <row r="49" spans="12:12" x14ac:dyDescent="0.3">
      <c r="L49" s="44"/>
    </row>
    <row r="50" spans="12:12" x14ac:dyDescent="0.3">
      <c r="L50" s="44"/>
    </row>
    <row r="51" spans="12:12" x14ac:dyDescent="0.3">
      <c r="L51" s="44"/>
    </row>
    <row r="52" spans="12:12" x14ac:dyDescent="0.3">
      <c r="L52" s="44"/>
    </row>
    <row r="53" spans="12:12" x14ac:dyDescent="0.3">
      <c r="L53" s="44"/>
    </row>
    <row r="54" spans="12:12" x14ac:dyDescent="0.3">
      <c r="L54" s="44"/>
    </row>
    <row r="55" spans="12:12" x14ac:dyDescent="0.3">
      <c r="L55" s="44"/>
    </row>
    <row r="56" spans="12:12" x14ac:dyDescent="0.3">
      <c r="L56" s="44"/>
    </row>
    <row r="57" spans="12:12" x14ac:dyDescent="0.3">
      <c r="L57" s="44"/>
    </row>
    <row r="58" spans="12:12" x14ac:dyDescent="0.3">
      <c r="L58" s="44"/>
    </row>
    <row r="59" spans="12:12" x14ac:dyDescent="0.3">
      <c r="L59" s="44"/>
    </row>
    <row r="60" spans="12:12" x14ac:dyDescent="0.3">
      <c r="L60" s="44"/>
    </row>
    <row r="61" spans="12:12" x14ac:dyDescent="0.3">
      <c r="L61" s="44"/>
    </row>
    <row r="62" spans="12:12" x14ac:dyDescent="0.3">
      <c r="L62" s="44"/>
    </row>
    <row r="63" spans="12:12" x14ac:dyDescent="0.3">
      <c r="L63" s="44"/>
    </row>
    <row r="64" spans="12:12" x14ac:dyDescent="0.3">
      <c r="L64" s="44"/>
    </row>
    <row r="65" spans="12:12" x14ac:dyDescent="0.3">
      <c r="L65" s="44"/>
    </row>
    <row r="66" spans="12:12" x14ac:dyDescent="0.3">
      <c r="L66" s="44"/>
    </row>
    <row r="67" spans="12:12" x14ac:dyDescent="0.3">
      <c r="L67" s="44"/>
    </row>
    <row r="68" spans="12:12" x14ac:dyDescent="0.3">
      <c r="L68" s="44"/>
    </row>
    <row r="69" spans="12:12" x14ac:dyDescent="0.3">
      <c r="L69" s="44"/>
    </row>
    <row r="70" spans="12:12" x14ac:dyDescent="0.3">
      <c r="L70" s="44"/>
    </row>
    <row r="71" spans="12:12" x14ac:dyDescent="0.3">
      <c r="L71" s="44"/>
    </row>
    <row r="72" spans="12:12" x14ac:dyDescent="0.3">
      <c r="L72" s="44"/>
    </row>
    <row r="73" spans="12:12" x14ac:dyDescent="0.3">
      <c r="L73" s="44"/>
    </row>
    <row r="74" spans="12:12" x14ac:dyDescent="0.3">
      <c r="L74" s="44"/>
    </row>
    <row r="75" spans="12:12" x14ac:dyDescent="0.3">
      <c r="L75" s="44"/>
    </row>
  </sheetData>
  <pageMargins left="0.7" right="0.7" top="0.75" bottom="0.75" header="0.3" footer="0.3"/>
  <pageSetup paperSize="9" scale="85" orientation="landscape" r:id="rId1"/>
  <headerFooter>
    <oddHeader>&amp;CBrightwalton Parish Council 
Accounts Year Ending 31st March 2023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81"/>
  <sheetViews>
    <sheetView view="pageLayout" topLeftCell="A93" zoomScaleNormal="90" workbookViewId="0">
      <selection activeCell="B56" sqref="B56"/>
    </sheetView>
  </sheetViews>
  <sheetFormatPr defaultColWidth="9.109375" defaultRowHeight="14.4" x14ac:dyDescent="0.3"/>
  <cols>
    <col min="1" max="1" width="10.6640625" style="45" bestFit="1" customWidth="1"/>
    <col min="2" max="2" width="12.88671875" customWidth="1"/>
    <col min="3" max="3" width="18.109375" customWidth="1"/>
    <col min="4" max="4" width="14.88671875" customWidth="1"/>
    <col min="5" max="5" width="13.5546875" style="61" customWidth="1"/>
    <col min="6" max="6" width="14.109375" style="61" customWidth="1"/>
    <col min="7" max="7" width="14.5546875" style="61" customWidth="1"/>
    <col min="8" max="8" width="15.6640625" style="61" customWidth="1"/>
    <col min="9" max="9" width="11.88671875" style="61" bestFit="1" customWidth="1"/>
    <col min="10" max="10" width="10.33203125" style="61" customWidth="1"/>
    <col min="11" max="18" width="11.44140625" style="61" customWidth="1"/>
    <col min="19" max="19" width="10.44140625" style="61" bestFit="1" customWidth="1"/>
    <col min="20" max="20" width="9.5546875" style="61" bestFit="1" customWidth="1"/>
    <col min="21" max="21" width="13" style="61" customWidth="1"/>
    <col min="22" max="22" width="2.6640625" style="61" customWidth="1"/>
    <col min="23" max="23" width="11" style="62" bestFit="1" customWidth="1"/>
    <col min="25" max="25" width="21.5546875" style="74" bestFit="1" customWidth="1"/>
  </cols>
  <sheetData>
    <row r="1" spans="1:25" s="64" customFormat="1" ht="43.2" x14ac:dyDescent="0.3">
      <c r="A1" s="66" t="s">
        <v>11</v>
      </c>
      <c r="B1" s="67" t="s">
        <v>12</v>
      </c>
      <c r="C1" s="67"/>
      <c r="D1" s="67"/>
      <c r="E1" s="68" t="s">
        <v>28</v>
      </c>
      <c r="F1" s="68" t="s">
        <v>224</v>
      </c>
      <c r="G1" s="68" t="s">
        <v>29</v>
      </c>
      <c r="H1" s="68" t="s">
        <v>32</v>
      </c>
      <c r="I1" s="68" t="s">
        <v>33</v>
      </c>
      <c r="J1" s="68" t="s">
        <v>34</v>
      </c>
      <c r="K1" s="68" t="s">
        <v>5</v>
      </c>
      <c r="L1" s="68" t="s">
        <v>174</v>
      </c>
      <c r="M1" s="68" t="s">
        <v>208</v>
      </c>
      <c r="N1" s="68" t="s">
        <v>73</v>
      </c>
      <c r="O1" s="68" t="s">
        <v>90</v>
      </c>
      <c r="P1" s="68" t="s">
        <v>74</v>
      </c>
      <c r="Q1" s="68" t="s">
        <v>135</v>
      </c>
      <c r="R1" s="68" t="s">
        <v>27</v>
      </c>
      <c r="S1" s="68" t="s">
        <v>47</v>
      </c>
      <c r="T1" s="68"/>
      <c r="U1" s="68"/>
      <c r="V1" s="68"/>
      <c r="W1" s="62" t="s">
        <v>13</v>
      </c>
      <c r="Y1" s="73"/>
    </row>
    <row r="2" spans="1:25" x14ac:dyDescent="0.3">
      <c r="A2" s="48" t="s">
        <v>35</v>
      </c>
      <c r="Y2" s="74" t="s">
        <v>59</v>
      </c>
    </row>
    <row r="4" spans="1:25" x14ac:dyDescent="0.3">
      <c r="A4" s="45">
        <v>44679</v>
      </c>
      <c r="B4" t="s">
        <v>45</v>
      </c>
      <c r="C4" t="s">
        <v>54</v>
      </c>
      <c r="D4" t="s">
        <v>46</v>
      </c>
      <c r="F4" s="61">
        <v>50.4</v>
      </c>
      <c r="S4" s="61">
        <v>0</v>
      </c>
      <c r="W4" s="65">
        <f t="shared" ref="W4:W35" si="0">SUM(E4:V4)</f>
        <v>50.4</v>
      </c>
      <c r="Y4" s="74" t="s">
        <v>60</v>
      </c>
    </row>
    <row r="5" spans="1:25" x14ac:dyDescent="0.3">
      <c r="A5" s="45">
        <v>44699</v>
      </c>
      <c r="B5" t="s">
        <v>50</v>
      </c>
      <c r="C5" t="s">
        <v>55</v>
      </c>
      <c r="D5" t="s">
        <v>46</v>
      </c>
      <c r="G5" s="61">
        <v>216.71</v>
      </c>
      <c r="S5" s="61">
        <v>43.34</v>
      </c>
      <c r="W5" s="65">
        <f t="shared" si="0"/>
        <v>260.05</v>
      </c>
      <c r="Y5" s="74" t="s">
        <v>61</v>
      </c>
    </row>
    <row r="6" spans="1:25" x14ac:dyDescent="0.3">
      <c r="A6" s="45">
        <v>44699</v>
      </c>
      <c r="B6" t="s">
        <v>51</v>
      </c>
      <c r="C6" t="s">
        <v>56</v>
      </c>
      <c r="D6" t="s">
        <v>46</v>
      </c>
      <c r="F6" s="61">
        <v>86.11</v>
      </c>
      <c r="S6" s="61">
        <v>0</v>
      </c>
      <c r="W6" s="65">
        <f t="shared" si="0"/>
        <v>86.11</v>
      </c>
      <c r="Y6" s="74" t="s">
        <v>60</v>
      </c>
    </row>
    <row r="7" spans="1:25" x14ac:dyDescent="0.3">
      <c r="A7" s="45">
        <v>44699</v>
      </c>
      <c r="B7" t="s">
        <v>52</v>
      </c>
      <c r="C7" t="s">
        <v>57</v>
      </c>
      <c r="D7" t="s">
        <v>46</v>
      </c>
      <c r="I7" s="61">
        <v>100</v>
      </c>
      <c r="S7" s="61">
        <v>20</v>
      </c>
      <c r="W7" s="65">
        <f t="shared" si="0"/>
        <v>120</v>
      </c>
      <c r="Y7" s="74" t="s">
        <v>62</v>
      </c>
    </row>
    <row r="8" spans="1:25" x14ac:dyDescent="0.3">
      <c r="A8" s="45">
        <v>44699</v>
      </c>
      <c r="C8" t="s">
        <v>58</v>
      </c>
      <c r="D8" t="s">
        <v>53</v>
      </c>
      <c r="H8" s="61">
        <v>33.119999999999997</v>
      </c>
      <c r="S8" s="61">
        <v>1.63</v>
      </c>
      <c r="W8" s="65">
        <f t="shared" si="0"/>
        <v>34.75</v>
      </c>
    </row>
    <row r="9" spans="1:25" x14ac:dyDescent="0.3">
      <c r="A9" s="45">
        <v>44697</v>
      </c>
      <c r="B9" t="s">
        <v>76</v>
      </c>
      <c r="C9" t="s">
        <v>77</v>
      </c>
      <c r="D9" t="s">
        <v>78</v>
      </c>
      <c r="F9" s="61">
        <v>35</v>
      </c>
      <c r="S9" s="61">
        <v>0</v>
      </c>
      <c r="W9" s="65">
        <f t="shared" si="0"/>
        <v>35</v>
      </c>
    </row>
    <row r="10" spans="1:25" x14ac:dyDescent="0.3">
      <c r="A10" s="45">
        <v>44704</v>
      </c>
      <c r="C10" t="s">
        <v>63</v>
      </c>
      <c r="D10" t="s">
        <v>46</v>
      </c>
      <c r="L10" s="61">
        <v>21</v>
      </c>
      <c r="S10" s="61">
        <v>0</v>
      </c>
      <c r="W10" s="65">
        <f t="shared" si="0"/>
        <v>21</v>
      </c>
      <c r="Y10" s="74" t="s">
        <v>65</v>
      </c>
    </row>
    <row r="11" spans="1:25" x14ac:dyDescent="0.3">
      <c r="A11" s="45">
        <v>44704</v>
      </c>
      <c r="C11" t="s">
        <v>64</v>
      </c>
      <c r="D11" t="s">
        <v>46</v>
      </c>
      <c r="F11" s="61">
        <v>33.33</v>
      </c>
      <c r="S11" s="61">
        <v>6.67</v>
      </c>
      <c r="W11" s="65">
        <f t="shared" si="0"/>
        <v>40</v>
      </c>
    </row>
    <row r="12" spans="1:25" x14ac:dyDescent="0.3">
      <c r="A12" s="45">
        <v>44707</v>
      </c>
      <c r="C12" t="s">
        <v>66</v>
      </c>
      <c r="D12" t="s">
        <v>67</v>
      </c>
      <c r="F12" s="61">
        <v>29.95</v>
      </c>
      <c r="S12" s="61">
        <v>0</v>
      </c>
      <c r="W12" s="65">
        <f t="shared" si="0"/>
        <v>29.95</v>
      </c>
    </row>
    <row r="13" spans="1:25" x14ac:dyDescent="0.3">
      <c r="A13" s="45">
        <v>44725</v>
      </c>
      <c r="B13" t="s">
        <v>50</v>
      </c>
      <c r="C13" t="s">
        <v>68</v>
      </c>
      <c r="D13" t="s">
        <v>46</v>
      </c>
      <c r="G13" s="61">
        <v>216.71</v>
      </c>
      <c r="S13" s="61">
        <v>43.34</v>
      </c>
      <c r="W13" s="65">
        <f t="shared" si="0"/>
        <v>260.05</v>
      </c>
    </row>
    <row r="14" spans="1:25" x14ac:dyDescent="0.3">
      <c r="A14" s="45">
        <v>44725</v>
      </c>
      <c r="B14" t="s">
        <v>69</v>
      </c>
      <c r="C14" t="s">
        <v>70</v>
      </c>
      <c r="D14" t="s">
        <v>46</v>
      </c>
      <c r="J14" s="61">
        <v>116</v>
      </c>
      <c r="S14" s="61">
        <v>0</v>
      </c>
      <c r="W14" s="65">
        <f t="shared" si="0"/>
        <v>116</v>
      </c>
    </row>
    <row r="15" spans="1:25" x14ac:dyDescent="0.3">
      <c r="A15" s="45">
        <v>44725</v>
      </c>
      <c r="C15" t="s">
        <v>71</v>
      </c>
      <c r="D15" t="s">
        <v>46</v>
      </c>
      <c r="N15" s="61">
        <v>49.99</v>
      </c>
      <c r="S15" s="61">
        <v>9.98</v>
      </c>
      <c r="W15" s="65">
        <f t="shared" si="0"/>
        <v>59.97</v>
      </c>
      <c r="Y15" s="74" t="s">
        <v>72</v>
      </c>
    </row>
    <row r="16" spans="1:25" x14ac:dyDescent="0.3">
      <c r="A16" s="45">
        <v>44725</v>
      </c>
      <c r="B16" t="s">
        <v>79</v>
      </c>
      <c r="C16" t="s">
        <v>80</v>
      </c>
      <c r="D16" t="s">
        <v>46</v>
      </c>
      <c r="L16" s="61">
        <v>101.28</v>
      </c>
      <c r="S16" s="61">
        <v>20.260000000000002</v>
      </c>
      <c r="W16" s="65">
        <f t="shared" si="0"/>
        <v>121.54</v>
      </c>
    </row>
    <row r="17" spans="1:25" x14ac:dyDescent="0.3">
      <c r="A17" s="45">
        <v>44740</v>
      </c>
      <c r="C17" t="s">
        <v>81</v>
      </c>
      <c r="D17" t="s">
        <v>46</v>
      </c>
      <c r="E17" s="61">
        <v>514.9</v>
      </c>
      <c r="S17" s="61">
        <v>0</v>
      </c>
      <c r="W17" s="65">
        <f t="shared" si="0"/>
        <v>514.9</v>
      </c>
    </row>
    <row r="18" spans="1:25" x14ac:dyDescent="0.3">
      <c r="A18" s="45">
        <v>44740</v>
      </c>
      <c r="B18" t="s">
        <v>82</v>
      </c>
      <c r="C18" t="s">
        <v>83</v>
      </c>
      <c r="E18" s="61">
        <v>128.6</v>
      </c>
      <c r="S18" s="61">
        <v>0</v>
      </c>
      <c r="W18" s="65">
        <f t="shared" si="0"/>
        <v>128.6</v>
      </c>
    </row>
    <row r="19" spans="1:25" x14ac:dyDescent="0.3">
      <c r="A19" s="45">
        <v>44740</v>
      </c>
      <c r="B19" t="s">
        <v>84</v>
      </c>
      <c r="C19" t="s">
        <v>85</v>
      </c>
      <c r="D19" t="s">
        <v>46</v>
      </c>
      <c r="K19" s="61">
        <v>366.96</v>
      </c>
      <c r="S19" s="61">
        <v>0</v>
      </c>
      <c r="W19" s="65">
        <f t="shared" si="0"/>
        <v>366.96</v>
      </c>
    </row>
    <row r="20" spans="1:25" x14ac:dyDescent="0.3">
      <c r="A20" s="45">
        <v>44740</v>
      </c>
      <c r="B20" t="s">
        <v>86</v>
      </c>
      <c r="C20" t="s">
        <v>87</v>
      </c>
      <c r="D20" t="s">
        <v>46</v>
      </c>
      <c r="H20" s="61">
        <v>579</v>
      </c>
      <c r="S20" s="61">
        <v>115.8</v>
      </c>
      <c r="W20" s="65">
        <f t="shared" si="0"/>
        <v>694.8</v>
      </c>
    </row>
    <row r="21" spans="1:25" x14ac:dyDescent="0.3">
      <c r="A21" s="45">
        <v>44740</v>
      </c>
      <c r="B21" t="s">
        <v>88</v>
      </c>
      <c r="C21" t="s">
        <v>89</v>
      </c>
      <c r="D21" t="s">
        <v>46</v>
      </c>
      <c r="O21" s="61">
        <v>3734</v>
      </c>
      <c r="P21" s="61">
        <v>1444.02</v>
      </c>
      <c r="S21" s="61">
        <v>1035.5999999999999</v>
      </c>
      <c r="W21" s="65">
        <f t="shared" si="0"/>
        <v>6213.6200000000008</v>
      </c>
    </row>
    <row r="22" spans="1:25" x14ac:dyDescent="0.3">
      <c r="A22" s="45">
        <v>44740</v>
      </c>
      <c r="B22" t="s">
        <v>104</v>
      </c>
      <c r="C22" t="s">
        <v>105</v>
      </c>
      <c r="D22" t="s">
        <v>46</v>
      </c>
      <c r="G22" s="61">
        <v>100</v>
      </c>
      <c r="S22" s="61">
        <v>20</v>
      </c>
      <c r="W22" s="65">
        <f t="shared" si="0"/>
        <v>120</v>
      </c>
    </row>
    <row r="23" spans="1:25" x14ac:dyDescent="0.3">
      <c r="A23" s="45">
        <v>44760</v>
      </c>
      <c r="B23" t="s">
        <v>50</v>
      </c>
      <c r="C23" t="s">
        <v>107</v>
      </c>
      <c r="D23" t="s">
        <v>46</v>
      </c>
      <c r="G23" s="61">
        <v>216.71</v>
      </c>
      <c r="S23" s="61">
        <v>43.34</v>
      </c>
      <c r="W23" s="65">
        <f t="shared" si="0"/>
        <v>260.05</v>
      </c>
      <c r="X23" t="s">
        <v>117</v>
      </c>
    </row>
    <row r="24" spans="1:25" x14ac:dyDescent="0.3">
      <c r="A24" s="45">
        <v>44760</v>
      </c>
      <c r="B24" t="s">
        <v>109</v>
      </c>
      <c r="C24" t="s">
        <v>110</v>
      </c>
      <c r="D24" t="s">
        <v>46</v>
      </c>
      <c r="R24" s="61">
        <v>100</v>
      </c>
      <c r="S24" s="61">
        <v>0</v>
      </c>
      <c r="W24" s="65">
        <f t="shared" si="0"/>
        <v>100</v>
      </c>
      <c r="X24" t="s">
        <v>117</v>
      </c>
    </row>
    <row r="25" spans="1:25" x14ac:dyDescent="0.3">
      <c r="A25" s="45">
        <v>44760</v>
      </c>
      <c r="B25" t="s">
        <v>171</v>
      </c>
      <c r="C25" t="s">
        <v>111</v>
      </c>
      <c r="D25" t="s">
        <v>112</v>
      </c>
      <c r="L25" s="61">
        <v>66.349999999999994</v>
      </c>
      <c r="S25" s="61">
        <v>0</v>
      </c>
      <c r="W25" s="65">
        <f t="shared" si="0"/>
        <v>66.349999999999994</v>
      </c>
      <c r="X25" t="s">
        <v>117</v>
      </c>
    </row>
    <row r="26" spans="1:25" x14ac:dyDescent="0.3">
      <c r="A26" s="45">
        <v>44777</v>
      </c>
      <c r="B26" t="s">
        <v>113</v>
      </c>
      <c r="C26" t="s">
        <v>114</v>
      </c>
      <c r="D26" t="s">
        <v>53</v>
      </c>
      <c r="G26" s="61">
        <v>216.71</v>
      </c>
      <c r="S26" s="61">
        <v>43.34</v>
      </c>
      <c r="W26" s="65">
        <f t="shared" si="0"/>
        <v>260.05</v>
      </c>
      <c r="X26" t="s">
        <v>124</v>
      </c>
    </row>
    <row r="27" spans="1:25" x14ac:dyDescent="0.3">
      <c r="A27" s="45">
        <v>44777</v>
      </c>
      <c r="B27" t="s">
        <v>104</v>
      </c>
      <c r="C27" t="s">
        <v>114</v>
      </c>
      <c r="D27" t="s">
        <v>46</v>
      </c>
      <c r="G27" s="61">
        <v>100</v>
      </c>
      <c r="S27" s="61">
        <v>20</v>
      </c>
      <c r="W27" s="65">
        <f t="shared" si="0"/>
        <v>120</v>
      </c>
      <c r="X27" t="s">
        <v>124</v>
      </c>
    </row>
    <row r="28" spans="1:25" x14ac:dyDescent="0.3">
      <c r="A28" s="45">
        <v>44777</v>
      </c>
      <c r="B28" t="s">
        <v>69</v>
      </c>
      <c r="C28" t="s">
        <v>115</v>
      </c>
      <c r="D28" t="s">
        <v>46</v>
      </c>
      <c r="J28" s="61">
        <v>71</v>
      </c>
      <c r="S28" s="61">
        <v>0</v>
      </c>
      <c r="W28" s="65">
        <f t="shared" si="0"/>
        <v>71</v>
      </c>
      <c r="X28" t="s">
        <v>124</v>
      </c>
      <c r="Y28" s="75"/>
    </row>
    <row r="29" spans="1:25" x14ac:dyDescent="0.3">
      <c r="A29" s="45">
        <v>44777</v>
      </c>
      <c r="B29" t="s">
        <v>88</v>
      </c>
      <c r="C29" t="s">
        <v>116</v>
      </c>
      <c r="D29" t="s">
        <v>46</v>
      </c>
      <c r="I29" s="61">
        <v>429</v>
      </c>
      <c r="S29" s="61">
        <v>85.8</v>
      </c>
      <c r="W29" s="65">
        <f t="shared" si="0"/>
        <v>514.79999999999995</v>
      </c>
      <c r="X29" t="s">
        <v>124</v>
      </c>
      <c r="Y29" s="75"/>
    </row>
    <row r="30" spans="1:25" x14ac:dyDescent="0.3">
      <c r="A30" s="45">
        <v>44832</v>
      </c>
      <c r="B30" t="s">
        <v>120</v>
      </c>
      <c r="C30" t="s">
        <v>121</v>
      </c>
      <c r="D30" t="s">
        <v>46</v>
      </c>
      <c r="F30" s="61">
        <v>25</v>
      </c>
      <c r="S30" s="61">
        <v>0</v>
      </c>
      <c r="W30" s="65">
        <f t="shared" si="0"/>
        <v>25</v>
      </c>
    </row>
    <row r="31" spans="1:25" x14ac:dyDescent="0.3">
      <c r="A31" s="45">
        <v>44832</v>
      </c>
      <c r="C31" t="s">
        <v>122</v>
      </c>
      <c r="D31" t="s">
        <v>46</v>
      </c>
      <c r="E31" s="61">
        <v>514.70000000000005</v>
      </c>
      <c r="S31" s="61">
        <v>0</v>
      </c>
      <c r="W31" s="65">
        <f t="shared" si="0"/>
        <v>514.70000000000005</v>
      </c>
    </row>
    <row r="32" spans="1:25" x14ac:dyDescent="0.3">
      <c r="A32" s="45">
        <v>44838</v>
      </c>
      <c r="B32" t="s">
        <v>82</v>
      </c>
      <c r="C32" t="s">
        <v>123</v>
      </c>
      <c r="D32" t="s">
        <v>46</v>
      </c>
      <c r="E32" s="61">
        <v>128.80000000000001</v>
      </c>
      <c r="S32" s="61">
        <v>0</v>
      </c>
      <c r="W32" s="65">
        <f t="shared" si="0"/>
        <v>128.80000000000001</v>
      </c>
    </row>
    <row r="33" spans="1:24" x14ac:dyDescent="0.3">
      <c r="A33" s="45">
        <v>44850</v>
      </c>
      <c r="B33" t="s">
        <v>113</v>
      </c>
      <c r="C33" t="s">
        <v>125</v>
      </c>
      <c r="D33" t="s">
        <v>46</v>
      </c>
      <c r="G33" s="61">
        <v>216.71</v>
      </c>
      <c r="S33" s="61">
        <v>43.34</v>
      </c>
      <c r="W33" s="65">
        <f t="shared" si="0"/>
        <v>260.05</v>
      </c>
      <c r="X33" t="s">
        <v>124</v>
      </c>
    </row>
    <row r="34" spans="1:24" x14ac:dyDescent="0.3">
      <c r="A34" s="45">
        <v>44850</v>
      </c>
      <c r="B34" t="s">
        <v>104</v>
      </c>
      <c r="C34" t="s">
        <v>125</v>
      </c>
      <c r="D34" t="s">
        <v>46</v>
      </c>
      <c r="G34" s="61">
        <v>100</v>
      </c>
      <c r="S34" s="61">
        <v>20</v>
      </c>
      <c r="W34" s="65">
        <f t="shared" si="0"/>
        <v>120</v>
      </c>
      <c r="X34" t="s">
        <v>124</v>
      </c>
    </row>
    <row r="35" spans="1:24" x14ac:dyDescent="0.3">
      <c r="A35" s="45">
        <v>44850</v>
      </c>
      <c r="B35" t="s">
        <v>69</v>
      </c>
      <c r="C35" t="s">
        <v>126</v>
      </c>
      <c r="D35" t="s">
        <v>46</v>
      </c>
      <c r="J35" s="61">
        <v>71</v>
      </c>
      <c r="S35" s="61">
        <v>0</v>
      </c>
      <c r="W35" s="65">
        <f t="shared" si="0"/>
        <v>71</v>
      </c>
    </row>
    <row r="36" spans="1:24" x14ac:dyDescent="0.3">
      <c r="A36" s="45">
        <v>44850</v>
      </c>
      <c r="B36" t="s">
        <v>127</v>
      </c>
      <c r="C36" t="s">
        <v>128</v>
      </c>
      <c r="D36" t="s">
        <v>46</v>
      </c>
      <c r="F36" s="61">
        <v>140</v>
      </c>
      <c r="S36" s="61">
        <v>20</v>
      </c>
      <c r="W36" s="65">
        <f t="shared" ref="W36:W67" si="1">SUM(E36:V36)</f>
        <v>160</v>
      </c>
    </row>
    <row r="37" spans="1:24" x14ac:dyDescent="0.3">
      <c r="A37" s="45">
        <v>44850</v>
      </c>
      <c r="C37" t="s">
        <v>129</v>
      </c>
      <c r="D37" t="s">
        <v>46</v>
      </c>
      <c r="F37" s="61">
        <f>30.95-3.77</f>
        <v>27.18</v>
      </c>
      <c r="H37" s="61">
        <f>29.94-4.99</f>
        <v>24.950000000000003</v>
      </c>
      <c r="S37" s="61">
        <f>4.99+3.77</f>
        <v>8.76</v>
      </c>
      <c r="W37" s="65">
        <f t="shared" si="1"/>
        <v>60.89</v>
      </c>
    </row>
    <row r="38" spans="1:24" x14ac:dyDescent="0.3">
      <c r="A38" s="45">
        <v>44872</v>
      </c>
      <c r="C38" t="s">
        <v>130</v>
      </c>
      <c r="D38" t="s">
        <v>46</v>
      </c>
      <c r="H38" s="61">
        <v>19.96</v>
      </c>
      <c r="S38" s="61">
        <v>3.99</v>
      </c>
      <c r="W38" s="65">
        <f t="shared" si="1"/>
        <v>23.950000000000003</v>
      </c>
      <c r="X38" t="s">
        <v>124</v>
      </c>
    </row>
    <row r="39" spans="1:24" x14ac:dyDescent="0.3">
      <c r="A39" s="45">
        <v>44872</v>
      </c>
      <c r="B39" t="s">
        <v>50</v>
      </c>
      <c r="C39" t="s">
        <v>131</v>
      </c>
      <c r="D39" t="s">
        <v>46</v>
      </c>
      <c r="G39" s="61">
        <v>216.71</v>
      </c>
      <c r="S39" s="61">
        <v>43.34</v>
      </c>
      <c r="W39" s="65">
        <f t="shared" si="1"/>
        <v>260.05</v>
      </c>
    </row>
    <row r="40" spans="1:24" x14ac:dyDescent="0.3">
      <c r="A40" s="45">
        <v>44872</v>
      </c>
      <c r="B40" t="s">
        <v>104</v>
      </c>
      <c r="C40" t="s">
        <v>131</v>
      </c>
      <c r="D40" t="s">
        <v>46</v>
      </c>
      <c r="G40" s="61">
        <v>100</v>
      </c>
      <c r="S40" s="61">
        <v>20</v>
      </c>
      <c r="W40" s="65">
        <f t="shared" si="1"/>
        <v>120</v>
      </c>
    </row>
    <row r="41" spans="1:24" x14ac:dyDescent="0.3">
      <c r="A41" s="45">
        <v>44872</v>
      </c>
      <c r="B41" t="s">
        <v>132</v>
      </c>
      <c r="C41" t="s">
        <v>133</v>
      </c>
      <c r="D41" t="s">
        <v>134</v>
      </c>
      <c r="Q41" s="61">
        <v>30</v>
      </c>
      <c r="S41" s="61">
        <v>0</v>
      </c>
      <c r="W41" s="65">
        <f t="shared" si="1"/>
        <v>30</v>
      </c>
      <c r="X41" t="s">
        <v>124</v>
      </c>
    </row>
    <row r="42" spans="1:24" x14ac:dyDescent="0.3">
      <c r="A42" s="45">
        <v>44879</v>
      </c>
      <c r="C42" t="s">
        <v>168</v>
      </c>
      <c r="D42" t="s">
        <v>169</v>
      </c>
      <c r="J42" s="61">
        <v>66.66</v>
      </c>
      <c r="S42" s="61">
        <v>13.33</v>
      </c>
      <c r="W42" s="65">
        <f t="shared" si="1"/>
        <v>79.989999999999995</v>
      </c>
      <c r="X42" t="s">
        <v>124</v>
      </c>
    </row>
    <row r="43" spans="1:24" x14ac:dyDescent="0.3">
      <c r="A43" s="45">
        <v>44916</v>
      </c>
      <c r="B43" t="s">
        <v>69</v>
      </c>
      <c r="C43" t="s">
        <v>165</v>
      </c>
      <c r="D43" t="s">
        <v>46</v>
      </c>
      <c r="J43" s="61">
        <v>77</v>
      </c>
      <c r="S43" s="61">
        <v>0</v>
      </c>
      <c r="W43" s="65">
        <f t="shared" si="1"/>
        <v>77</v>
      </c>
    </row>
    <row r="44" spans="1:24" x14ac:dyDescent="0.3">
      <c r="A44" s="45">
        <v>44923</v>
      </c>
      <c r="C44" t="s">
        <v>166</v>
      </c>
      <c r="E44" s="61">
        <v>514.9</v>
      </c>
      <c r="S44" s="61">
        <v>0</v>
      </c>
      <c r="W44" s="65">
        <f t="shared" si="1"/>
        <v>514.9</v>
      </c>
      <c r="X44" t="s">
        <v>124</v>
      </c>
    </row>
    <row r="45" spans="1:24" x14ac:dyDescent="0.3">
      <c r="A45" s="45">
        <v>44929</v>
      </c>
      <c r="B45" t="s">
        <v>82</v>
      </c>
      <c r="C45" t="s">
        <v>167</v>
      </c>
      <c r="E45" s="61">
        <v>128.6</v>
      </c>
      <c r="S45" s="61">
        <v>0</v>
      </c>
      <c r="W45" s="65">
        <f t="shared" si="1"/>
        <v>128.6</v>
      </c>
      <c r="X45" t="s">
        <v>124</v>
      </c>
    </row>
    <row r="46" spans="1:24" x14ac:dyDescent="0.3">
      <c r="A46" s="45">
        <v>44938</v>
      </c>
      <c r="C46" t="s">
        <v>172</v>
      </c>
      <c r="D46" t="s">
        <v>46</v>
      </c>
      <c r="F46" s="61">
        <v>168</v>
      </c>
      <c r="S46" s="61">
        <v>0</v>
      </c>
      <c r="W46" s="65">
        <f t="shared" si="1"/>
        <v>168</v>
      </c>
      <c r="X46" t="s">
        <v>124</v>
      </c>
    </row>
    <row r="47" spans="1:24" x14ac:dyDescent="0.3">
      <c r="A47" s="45">
        <v>44938</v>
      </c>
      <c r="B47" t="s">
        <v>79</v>
      </c>
      <c r="C47" t="s">
        <v>173</v>
      </c>
      <c r="D47" t="s">
        <v>46</v>
      </c>
      <c r="L47" s="61">
        <v>120</v>
      </c>
      <c r="S47" s="61">
        <v>24</v>
      </c>
      <c r="W47" s="65">
        <f t="shared" si="1"/>
        <v>144</v>
      </c>
      <c r="X47" t="s">
        <v>124</v>
      </c>
    </row>
    <row r="48" spans="1:24" x14ac:dyDescent="0.3">
      <c r="A48" s="45">
        <v>44951</v>
      </c>
      <c r="B48" t="s">
        <v>88</v>
      </c>
      <c r="C48" t="s">
        <v>176</v>
      </c>
      <c r="D48" t="s">
        <v>46</v>
      </c>
      <c r="I48" s="61">
        <v>68.08</v>
      </c>
      <c r="O48" s="61">
        <v>355.08</v>
      </c>
      <c r="P48" s="61">
        <v>286.99</v>
      </c>
      <c r="S48" s="61">
        <v>142.03</v>
      </c>
      <c r="W48" s="65">
        <f t="shared" si="1"/>
        <v>852.18</v>
      </c>
      <c r="X48" t="s">
        <v>124</v>
      </c>
    </row>
    <row r="49" spans="1:25" x14ac:dyDescent="0.3">
      <c r="A49" s="45">
        <v>44951</v>
      </c>
      <c r="B49" t="s">
        <v>177</v>
      </c>
      <c r="C49" t="s">
        <v>178</v>
      </c>
      <c r="H49" s="61">
        <v>250</v>
      </c>
      <c r="S49" s="61">
        <v>0</v>
      </c>
      <c r="W49" s="65">
        <f t="shared" si="1"/>
        <v>250</v>
      </c>
      <c r="X49" t="s">
        <v>124</v>
      </c>
    </row>
    <row r="50" spans="1:25" x14ac:dyDescent="0.3">
      <c r="A50" s="45">
        <v>44598</v>
      </c>
      <c r="B50" t="s">
        <v>179</v>
      </c>
      <c r="C50" t="s">
        <v>180</v>
      </c>
      <c r="R50" s="61">
        <v>80</v>
      </c>
      <c r="S50" s="61">
        <v>0</v>
      </c>
      <c r="W50" s="65">
        <f t="shared" si="1"/>
        <v>80</v>
      </c>
    </row>
    <row r="51" spans="1:25" x14ac:dyDescent="0.3">
      <c r="A51" s="45">
        <v>44963</v>
      </c>
      <c r="B51" t="s">
        <v>69</v>
      </c>
      <c r="C51" t="s">
        <v>181</v>
      </c>
      <c r="J51" s="61">
        <v>77</v>
      </c>
      <c r="S51" s="61">
        <v>0</v>
      </c>
      <c r="W51" s="65">
        <f t="shared" si="1"/>
        <v>77</v>
      </c>
    </row>
    <row r="52" spans="1:25" x14ac:dyDescent="0.3">
      <c r="A52" s="45">
        <v>44987</v>
      </c>
      <c r="C52" t="s">
        <v>222</v>
      </c>
      <c r="D52" t="s">
        <v>46</v>
      </c>
      <c r="M52" s="61">
        <v>126</v>
      </c>
      <c r="S52" s="61">
        <v>0</v>
      </c>
      <c r="W52" s="65">
        <f t="shared" si="1"/>
        <v>126</v>
      </c>
    </row>
    <row r="53" spans="1:25" x14ac:dyDescent="0.3">
      <c r="A53" s="45">
        <v>44987</v>
      </c>
      <c r="C53" t="s">
        <v>223</v>
      </c>
      <c r="D53" t="s">
        <v>46</v>
      </c>
      <c r="M53" s="61">
        <v>26.87</v>
      </c>
      <c r="S53" s="61">
        <v>1.08</v>
      </c>
      <c r="W53" s="65">
        <f t="shared" si="1"/>
        <v>27.950000000000003</v>
      </c>
    </row>
    <row r="54" spans="1:25" x14ac:dyDescent="0.3">
      <c r="A54" s="45">
        <v>44988</v>
      </c>
      <c r="B54" t="s">
        <v>227</v>
      </c>
      <c r="C54" t="s">
        <v>228</v>
      </c>
      <c r="D54" t="s">
        <v>46</v>
      </c>
      <c r="M54" s="61">
        <v>42.79</v>
      </c>
      <c r="S54" s="61">
        <v>0</v>
      </c>
      <c r="W54" s="65">
        <f t="shared" si="1"/>
        <v>42.79</v>
      </c>
    </row>
    <row r="55" spans="1:25" x14ac:dyDescent="0.3">
      <c r="A55" s="45">
        <v>44999</v>
      </c>
      <c r="B55" t="s">
        <v>183</v>
      </c>
      <c r="C55" t="s">
        <v>180</v>
      </c>
      <c r="D55" t="s">
        <v>46</v>
      </c>
      <c r="F55" s="61">
        <v>73.8</v>
      </c>
      <c r="R55" s="61">
        <v>305</v>
      </c>
      <c r="S55" s="61">
        <v>0</v>
      </c>
      <c r="W55" s="65">
        <f t="shared" si="1"/>
        <v>378.8</v>
      </c>
    </row>
    <row r="56" spans="1:25" x14ac:dyDescent="0.3">
      <c r="A56" s="45">
        <v>45013</v>
      </c>
      <c r="C56" t="s">
        <v>184</v>
      </c>
      <c r="D56" t="s">
        <v>46</v>
      </c>
      <c r="E56" s="61">
        <v>514.70000000000005</v>
      </c>
      <c r="S56" s="61">
        <v>0</v>
      </c>
      <c r="W56" s="65">
        <f t="shared" si="1"/>
        <v>514.70000000000005</v>
      </c>
    </row>
    <row r="57" spans="1:25" x14ac:dyDescent="0.3">
      <c r="A57" s="45">
        <v>45013</v>
      </c>
      <c r="B57" t="s">
        <v>82</v>
      </c>
      <c r="C57" t="s">
        <v>185</v>
      </c>
      <c r="D57" t="s">
        <v>46</v>
      </c>
      <c r="E57" s="61">
        <v>128.80000000000001</v>
      </c>
      <c r="S57" s="61">
        <v>0</v>
      </c>
      <c r="W57" s="65">
        <f t="shared" si="1"/>
        <v>128.80000000000001</v>
      </c>
    </row>
    <row r="58" spans="1:25" x14ac:dyDescent="0.3">
      <c r="A58" s="45">
        <v>45013</v>
      </c>
      <c r="B58" t="s">
        <v>69</v>
      </c>
      <c r="C58" t="s">
        <v>186</v>
      </c>
      <c r="D58" t="s">
        <v>46</v>
      </c>
      <c r="J58" s="61">
        <v>77</v>
      </c>
      <c r="S58" s="61">
        <v>0</v>
      </c>
      <c r="W58" s="65">
        <f t="shared" si="1"/>
        <v>77</v>
      </c>
    </row>
    <row r="59" spans="1:25" x14ac:dyDescent="0.3">
      <c r="A59" s="45">
        <v>45013</v>
      </c>
      <c r="B59" t="s">
        <v>219</v>
      </c>
      <c r="C59" t="s">
        <v>220</v>
      </c>
      <c r="D59" t="s">
        <v>53</v>
      </c>
      <c r="F59" s="61">
        <v>71.599999999999994</v>
      </c>
      <c r="S59" s="61">
        <v>14.32</v>
      </c>
      <c r="W59" s="65">
        <f t="shared" si="1"/>
        <v>85.919999999999987</v>
      </c>
    </row>
    <row r="60" spans="1:25" x14ac:dyDescent="0.3">
      <c r="A60" s="45">
        <v>45013</v>
      </c>
      <c r="B60" t="s">
        <v>221</v>
      </c>
      <c r="C60" t="s">
        <v>226</v>
      </c>
      <c r="D60" t="s">
        <v>46</v>
      </c>
      <c r="H60" s="61">
        <v>23.29</v>
      </c>
      <c r="S60" s="61">
        <v>4.66</v>
      </c>
      <c r="W60" s="65">
        <f t="shared" si="1"/>
        <v>27.95</v>
      </c>
    </row>
    <row r="61" spans="1:25" x14ac:dyDescent="0.3">
      <c r="W61" s="65">
        <f t="shared" si="1"/>
        <v>0</v>
      </c>
    </row>
    <row r="62" spans="1:25" s="64" customFormat="1" x14ac:dyDescent="0.3">
      <c r="A62" s="48"/>
      <c r="E62" s="65">
        <f t="shared" ref="E62:R62" si="2">SUM(E4:E61)</f>
        <v>2574</v>
      </c>
      <c r="F62" s="65">
        <f t="shared" si="2"/>
        <v>740.37</v>
      </c>
      <c r="G62" s="65">
        <f t="shared" si="2"/>
        <v>1700.2600000000002</v>
      </c>
      <c r="H62" s="65">
        <f t="shared" si="2"/>
        <v>930.32</v>
      </c>
      <c r="I62" s="65">
        <f t="shared" si="2"/>
        <v>597.08000000000004</v>
      </c>
      <c r="J62" s="65">
        <f t="shared" si="2"/>
        <v>555.66</v>
      </c>
      <c r="K62" s="65">
        <f t="shared" si="2"/>
        <v>366.96</v>
      </c>
      <c r="L62" s="65">
        <f t="shared" si="2"/>
        <v>308.63</v>
      </c>
      <c r="M62" s="65">
        <f t="shared" si="2"/>
        <v>195.66</v>
      </c>
      <c r="N62" s="65">
        <f t="shared" si="2"/>
        <v>49.99</v>
      </c>
      <c r="O62" s="65">
        <f t="shared" si="2"/>
        <v>4089.08</v>
      </c>
      <c r="P62" s="65">
        <f t="shared" si="2"/>
        <v>1731.01</v>
      </c>
      <c r="Q62" s="65">
        <f t="shared" si="2"/>
        <v>30</v>
      </c>
      <c r="R62" s="65">
        <f t="shared" si="2"/>
        <v>485</v>
      </c>
      <c r="S62" s="65">
        <f>SUM(S4:S60)</f>
        <v>1867.9499999999994</v>
      </c>
      <c r="T62" s="65">
        <f>SUM(T4:T61)</f>
        <v>0</v>
      </c>
      <c r="U62" s="65">
        <f>SUM(U4:U61)</f>
        <v>0</v>
      </c>
      <c r="V62" s="62"/>
      <c r="W62" s="62">
        <f>SUM(W4:W61)</f>
        <v>16221.97</v>
      </c>
      <c r="Y62" s="76"/>
    </row>
    <row r="64" spans="1:25" x14ac:dyDescent="0.3">
      <c r="R64" s="61">
        <f>SUM(E62:R62)</f>
        <v>14354.019999999999</v>
      </c>
      <c r="W64" s="62">
        <f>E62+F62+G62+H62+I62+J62+K62+L62+M62+N62+O62+P62+Q62+R62+S62</f>
        <v>16221.969999999998</v>
      </c>
      <c r="X64" s="119">
        <f>W62-W64</f>
        <v>0</v>
      </c>
    </row>
    <row r="67" spans="7:7" x14ac:dyDescent="0.3">
      <c r="G67" s="62"/>
    </row>
    <row r="81" spans="21:21" x14ac:dyDescent="0.3">
      <c r="U81" s="61" t="s">
        <v>14</v>
      </c>
    </row>
  </sheetData>
  <pageMargins left="0.7" right="0.7" top="0.75" bottom="0.75" header="0.3" footer="0.3"/>
  <pageSetup paperSize="9" scale="47" fitToHeight="0" orientation="landscape" r:id="rId1"/>
  <headerFooter>
    <oddHeader>&amp;CBrightwalton Parish Council 
Accounts Year Ending 31 March 2023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54"/>
  <sheetViews>
    <sheetView topLeftCell="A37" workbookViewId="0">
      <selection activeCell="F13" sqref="F13"/>
    </sheetView>
  </sheetViews>
  <sheetFormatPr defaultRowHeight="14.4" x14ac:dyDescent="0.3"/>
  <cols>
    <col min="1" max="1" width="30.109375" customWidth="1"/>
    <col min="2" max="4" width="11.5546875" style="14" bestFit="1" customWidth="1"/>
    <col min="5" max="5" width="13" style="14" customWidth="1"/>
    <col min="6" max="8" width="10.5546875" style="14" bestFit="1" customWidth="1"/>
    <col min="257" max="257" width="30.109375" customWidth="1"/>
    <col min="258" max="260" width="11.33203125" bestFit="1" customWidth="1"/>
    <col min="261" max="261" width="13" customWidth="1"/>
    <col min="262" max="262" width="10.33203125" bestFit="1" customWidth="1"/>
    <col min="513" max="513" width="30.109375" customWidth="1"/>
    <col min="514" max="516" width="11.33203125" bestFit="1" customWidth="1"/>
    <col min="517" max="517" width="13" customWidth="1"/>
    <col min="518" max="518" width="10.33203125" bestFit="1" customWidth="1"/>
    <col min="769" max="769" width="30.109375" customWidth="1"/>
    <col min="770" max="772" width="11.33203125" bestFit="1" customWidth="1"/>
    <col min="773" max="773" width="13" customWidth="1"/>
    <col min="774" max="774" width="10.33203125" bestFit="1" customWidth="1"/>
    <col min="1025" max="1025" width="30.109375" customWidth="1"/>
    <col min="1026" max="1028" width="11.33203125" bestFit="1" customWidth="1"/>
    <col min="1029" max="1029" width="13" customWidth="1"/>
    <col min="1030" max="1030" width="10.33203125" bestFit="1" customWidth="1"/>
    <col min="1281" max="1281" width="30.109375" customWidth="1"/>
    <col min="1282" max="1284" width="11.33203125" bestFit="1" customWidth="1"/>
    <col min="1285" max="1285" width="13" customWidth="1"/>
    <col min="1286" max="1286" width="10.33203125" bestFit="1" customWidth="1"/>
    <col min="1537" max="1537" width="30.109375" customWidth="1"/>
    <col min="1538" max="1540" width="11.33203125" bestFit="1" customWidth="1"/>
    <col min="1541" max="1541" width="13" customWidth="1"/>
    <col min="1542" max="1542" width="10.33203125" bestFit="1" customWidth="1"/>
    <col min="1793" max="1793" width="30.109375" customWidth="1"/>
    <col min="1794" max="1796" width="11.33203125" bestFit="1" customWidth="1"/>
    <col min="1797" max="1797" width="13" customWidth="1"/>
    <col min="1798" max="1798" width="10.33203125" bestFit="1" customWidth="1"/>
    <col min="2049" max="2049" width="30.109375" customWidth="1"/>
    <col min="2050" max="2052" width="11.33203125" bestFit="1" customWidth="1"/>
    <col min="2053" max="2053" width="13" customWidth="1"/>
    <col min="2054" max="2054" width="10.33203125" bestFit="1" customWidth="1"/>
    <col min="2305" max="2305" width="30.109375" customWidth="1"/>
    <col min="2306" max="2308" width="11.33203125" bestFit="1" customWidth="1"/>
    <col min="2309" max="2309" width="13" customWidth="1"/>
    <col min="2310" max="2310" width="10.33203125" bestFit="1" customWidth="1"/>
    <col min="2561" max="2561" width="30.109375" customWidth="1"/>
    <col min="2562" max="2564" width="11.33203125" bestFit="1" customWidth="1"/>
    <col min="2565" max="2565" width="13" customWidth="1"/>
    <col min="2566" max="2566" width="10.33203125" bestFit="1" customWidth="1"/>
    <col min="2817" max="2817" width="30.109375" customWidth="1"/>
    <col min="2818" max="2820" width="11.33203125" bestFit="1" customWidth="1"/>
    <col min="2821" max="2821" width="13" customWidth="1"/>
    <col min="2822" max="2822" width="10.33203125" bestFit="1" customWidth="1"/>
    <col min="3073" max="3073" width="30.109375" customWidth="1"/>
    <col min="3074" max="3076" width="11.33203125" bestFit="1" customWidth="1"/>
    <col min="3077" max="3077" width="13" customWidth="1"/>
    <col min="3078" max="3078" width="10.33203125" bestFit="1" customWidth="1"/>
    <col min="3329" max="3329" width="30.109375" customWidth="1"/>
    <col min="3330" max="3332" width="11.33203125" bestFit="1" customWidth="1"/>
    <col min="3333" max="3333" width="13" customWidth="1"/>
    <col min="3334" max="3334" width="10.33203125" bestFit="1" customWidth="1"/>
    <col min="3585" max="3585" width="30.109375" customWidth="1"/>
    <col min="3586" max="3588" width="11.33203125" bestFit="1" customWidth="1"/>
    <col min="3589" max="3589" width="13" customWidth="1"/>
    <col min="3590" max="3590" width="10.33203125" bestFit="1" customWidth="1"/>
    <col min="3841" max="3841" width="30.109375" customWidth="1"/>
    <col min="3842" max="3844" width="11.33203125" bestFit="1" customWidth="1"/>
    <col min="3845" max="3845" width="13" customWidth="1"/>
    <col min="3846" max="3846" width="10.33203125" bestFit="1" customWidth="1"/>
    <col min="4097" max="4097" width="30.109375" customWidth="1"/>
    <col min="4098" max="4100" width="11.33203125" bestFit="1" customWidth="1"/>
    <col min="4101" max="4101" width="13" customWidth="1"/>
    <col min="4102" max="4102" width="10.33203125" bestFit="1" customWidth="1"/>
    <col min="4353" max="4353" width="30.109375" customWidth="1"/>
    <col min="4354" max="4356" width="11.33203125" bestFit="1" customWidth="1"/>
    <col min="4357" max="4357" width="13" customWidth="1"/>
    <col min="4358" max="4358" width="10.33203125" bestFit="1" customWidth="1"/>
    <col min="4609" max="4609" width="30.109375" customWidth="1"/>
    <col min="4610" max="4612" width="11.33203125" bestFit="1" customWidth="1"/>
    <col min="4613" max="4613" width="13" customWidth="1"/>
    <col min="4614" max="4614" width="10.33203125" bestFit="1" customWidth="1"/>
    <col min="4865" max="4865" width="30.109375" customWidth="1"/>
    <col min="4866" max="4868" width="11.33203125" bestFit="1" customWidth="1"/>
    <col min="4869" max="4869" width="13" customWidth="1"/>
    <col min="4870" max="4870" width="10.33203125" bestFit="1" customWidth="1"/>
    <col min="5121" max="5121" width="30.109375" customWidth="1"/>
    <col min="5122" max="5124" width="11.33203125" bestFit="1" customWidth="1"/>
    <col min="5125" max="5125" width="13" customWidth="1"/>
    <col min="5126" max="5126" width="10.33203125" bestFit="1" customWidth="1"/>
    <col min="5377" max="5377" width="30.109375" customWidth="1"/>
    <col min="5378" max="5380" width="11.33203125" bestFit="1" customWidth="1"/>
    <col min="5381" max="5381" width="13" customWidth="1"/>
    <col min="5382" max="5382" width="10.33203125" bestFit="1" customWidth="1"/>
    <col min="5633" max="5633" width="30.109375" customWidth="1"/>
    <col min="5634" max="5636" width="11.33203125" bestFit="1" customWidth="1"/>
    <col min="5637" max="5637" width="13" customWidth="1"/>
    <col min="5638" max="5638" width="10.33203125" bestFit="1" customWidth="1"/>
    <col min="5889" max="5889" width="30.109375" customWidth="1"/>
    <col min="5890" max="5892" width="11.33203125" bestFit="1" customWidth="1"/>
    <col min="5893" max="5893" width="13" customWidth="1"/>
    <col min="5894" max="5894" width="10.33203125" bestFit="1" customWidth="1"/>
    <col min="6145" max="6145" width="30.109375" customWidth="1"/>
    <col min="6146" max="6148" width="11.33203125" bestFit="1" customWidth="1"/>
    <col min="6149" max="6149" width="13" customWidth="1"/>
    <col min="6150" max="6150" width="10.33203125" bestFit="1" customWidth="1"/>
    <col min="6401" max="6401" width="30.109375" customWidth="1"/>
    <col min="6402" max="6404" width="11.33203125" bestFit="1" customWidth="1"/>
    <col min="6405" max="6405" width="13" customWidth="1"/>
    <col min="6406" max="6406" width="10.33203125" bestFit="1" customWidth="1"/>
    <col min="6657" max="6657" width="30.109375" customWidth="1"/>
    <col min="6658" max="6660" width="11.33203125" bestFit="1" customWidth="1"/>
    <col min="6661" max="6661" width="13" customWidth="1"/>
    <col min="6662" max="6662" width="10.33203125" bestFit="1" customWidth="1"/>
    <col min="6913" max="6913" width="30.109375" customWidth="1"/>
    <col min="6914" max="6916" width="11.33203125" bestFit="1" customWidth="1"/>
    <col min="6917" max="6917" width="13" customWidth="1"/>
    <col min="6918" max="6918" width="10.33203125" bestFit="1" customWidth="1"/>
    <col min="7169" max="7169" width="30.109375" customWidth="1"/>
    <col min="7170" max="7172" width="11.33203125" bestFit="1" customWidth="1"/>
    <col min="7173" max="7173" width="13" customWidth="1"/>
    <col min="7174" max="7174" width="10.33203125" bestFit="1" customWidth="1"/>
    <col min="7425" max="7425" width="30.109375" customWidth="1"/>
    <col min="7426" max="7428" width="11.33203125" bestFit="1" customWidth="1"/>
    <col min="7429" max="7429" width="13" customWidth="1"/>
    <col min="7430" max="7430" width="10.33203125" bestFit="1" customWidth="1"/>
    <col min="7681" max="7681" width="30.109375" customWidth="1"/>
    <col min="7682" max="7684" width="11.33203125" bestFit="1" customWidth="1"/>
    <col min="7685" max="7685" width="13" customWidth="1"/>
    <col min="7686" max="7686" width="10.33203125" bestFit="1" customWidth="1"/>
    <col min="7937" max="7937" width="30.109375" customWidth="1"/>
    <col min="7938" max="7940" width="11.33203125" bestFit="1" customWidth="1"/>
    <col min="7941" max="7941" width="13" customWidth="1"/>
    <col min="7942" max="7942" width="10.33203125" bestFit="1" customWidth="1"/>
    <col min="8193" max="8193" width="30.109375" customWidth="1"/>
    <col min="8194" max="8196" width="11.33203125" bestFit="1" customWidth="1"/>
    <col min="8197" max="8197" width="13" customWidth="1"/>
    <col min="8198" max="8198" width="10.33203125" bestFit="1" customWidth="1"/>
    <col min="8449" max="8449" width="30.109375" customWidth="1"/>
    <col min="8450" max="8452" width="11.33203125" bestFit="1" customWidth="1"/>
    <col min="8453" max="8453" width="13" customWidth="1"/>
    <col min="8454" max="8454" width="10.33203125" bestFit="1" customWidth="1"/>
    <col min="8705" max="8705" width="30.109375" customWidth="1"/>
    <col min="8706" max="8708" width="11.33203125" bestFit="1" customWidth="1"/>
    <col min="8709" max="8709" width="13" customWidth="1"/>
    <col min="8710" max="8710" width="10.33203125" bestFit="1" customWidth="1"/>
    <col min="8961" max="8961" width="30.109375" customWidth="1"/>
    <col min="8962" max="8964" width="11.33203125" bestFit="1" customWidth="1"/>
    <col min="8965" max="8965" width="13" customWidth="1"/>
    <col min="8966" max="8966" width="10.33203125" bestFit="1" customWidth="1"/>
    <col min="9217" max="9217" width="30.109375" customWidth="1"/>
    <col min="9218" max="9220" width="11.33203125" bestFit="1" customWidth="1"/>
    <col min="9221" max="9221" width="13" customWidth="1"/>
    <col min="9222" max="9222" width="10.33203125" bestFit="1" customWidth="1"/>
    <col min="9473" max="9473" width="30.109375" customWidth="1"/>
    <col min="9474" max="9476" width="11.33203125" bestFit="1" customWidth="1"/>
    <col min="9477" max="9477" width="13" customWidth="1"/>
    <col min="9478" max="9478" width="10.33203125" bestFit="1" customWidth="1"/>
    <col min="9729" max="9729" width="30.109375" customWidth="1"/>
    <col min="9730" max="9732" width="11.33203125" bestFit="1" customWidth="1"/>
    <col min="9733" max="9733" width="13" customWidth="1"/>
    <col min="9734" max="9734" width="10.33203125" bestFit="1" customWidth="1"/>
    <col min="9985" max="9985" width="30.109375" customWidth="1"/>
    <col min="9986" max="9988" width="11.33203125" bestFit="1" customWidth="1"/>
    <col min="9989" max="9989" width="13" customWidth="1"/>
    <col min="9990" max="9990" width="10.33203125" bestFit="1" customWidth="1"/>
    <col min="10241" max="10241" width="30.109375" customWidth="1"/>
    <col min="10242" max="10244" width="11.33203125" bestFit="1" customWidth="1"/>
    <col min="10245" max="10245" width="13" customWidth="1"/>
    <col min="10246" max="10246" width="10.33203125" bestFit="1" customWidth="1"/>
    <col min="10497" max="10497" width="30.109375" customWidth="1"/>
    <col min="10498" max="10500" width="11.33203125" bestFit="1" customWidth="1"/>
    <col min="10501" max="10501" width="13" customWidth="1"/>
    <col min="10502" max="10502" width="10.33203125" bestFit="1" customWidth="1"/>
    <col min="10753" max="10753" width="30.109375" customWidth="1"/>
    <col min="10754" max="10756" width="11.33203125" bestFit="1" customWidth="1"/>
    <col min="10757" max="10757" width="13" customWidth="1"/>
    <col min="10758" max="10758" width="10.33203125" bestFit="1" customWidth="1"/>
    <col min="11009" max="11009" width="30.109375" customWidth="1"/>
    <col min="11010" max="11012" width="11.33203125" bestFit="1" customWidth="1"/>
    <col min="11013" max="11013" width="13" customWidth="1"/>
    <col min="11014" max="11014" width="10.33203125" bestFit="1" customWidth="1"/>
    <col min="11265" max="11265" width="30.109375" customWidth="1"/>
    <col min="11266" max="11268" width="11.33203125" bestFit="1" customWidth="1"/>
    <col min="11269" max="11269" width="13" customWidth="1"/>
    <col min="11270" max="11270" width="10.33203125" bestFit="1" customWidth="1"/>
    <col min="11521" max="11521" width="30.109375" customWidth="1"/>
    <col min="11522" max="11524" width="11.33203125" bestFit="1" customWidth="1"/>
    <col min="11525" max="11525" width="13" customWidth="1"/>
    <col min="11526" max="11526" width="10.33203125" bestFit="1" customWidth="1"/>
    <col min="11777" max="11777" width="30.109375" customWidth="1"/>
    <col min="11778" max="11780" width="11.33203125" bestFit="1" customWidth="1"/>
    <col min="11781" max="11781" width="13" customWidth="1"/>
    <col min="11782" max="11782" width="10.33203125" bestFit="1" customWidth="1"/>
    <col min="12033" max="12033" width="30.109375" customWidth="1"/>
    <col min="12034" max="12036" width="11.33203125" bestFit="1" customWidth="1"/>
    <col min="12037" max="12037" width="13" customWidth="1"/>
    <col min="12038" max="12038" width="10.33203125" bestFit="1" customWidth="1"/>
    <col min="12289" max="12289" width="30.109375" customWidth="1"/>
    <col min="12290" max="12292" width="11.33203125" bestFit="1" customWidth="1"/>
    <col min="12293" max="12293" width="13" customWidth="1"/>
    <col min="12294" max="12294" width="10.33203125" bestFit="1" customWidth="1"/>
    <col min="12545" max="12545" width="30.109375" customWidth="1"/>
    <col min="12546" max="12548" width="11.33203125" bestFit="1" customWidth="1"/>
    <col min="12549" max="12549" width="13" customWidth="1"/>
    <col min="12550" max="12550" width="10.33203125" bestFit="1" customWidth="1"/>
    <col min="12801" max="12801" width="30.109375" customWidth="1"/>
    <col min="12802" max="12804" width="11.33203125" bestFit="1" customWidth="1"/>
    <col min="12805" max="12805" width="13" customWidth="1"/>
    <col min="12806" max="12806" width="10.33203125" bestFit="1" customWidth="1"/>
    <col min="13057" max="13057" width="30.109375" customWidth="1"/>
    <col min="13058" max="13060" width="11.33203125" bestFit="1" customWidth="1"/>
    <col min="13061" max="13061" width="13" customWidth="1"/>
    <col min="13062" max="13062" width="10.33203125" bestFit="1" customWidth="1"/>
    <col min="13313" max="13313" width="30.109375" customWidth="1"/>
    <col min="13314" max="13316" width="11.33203125" bestFit="1" customWidth="1"/>
    <col min="13317" max="13317" width="13" customWidth="1"/>
    <col min="13318" max="13318" width="10.33203125" bestFit="1" customWidth="1"/>
    <col min="13569" max="13569" width="30.109375" customWidth="1"/>
    <col min="13570" max="13572" width="11.33203125" bestFit="1" customWidth="1"/>
    <col min="13573" max="13573" width="13" customWidth="1"/>
    <col min="13574" max="13574" width="10.33203125" bestFit="1" customWidth="1"/>
    <col min="13825" max="13825" width="30.109375" customWidth="1"/>
    <col min="13826" max="13828" width="11.33203125" bestFit="1" customWidth="1"/>
    <col min="13829" max="13829" width="13" customWidth="1"/>
    <col min="13830" max="13830" width="10.33203125" bestFit="1" customWidth="1"/>
    <col min="14081" max="14081" width="30.109375" customWidth="1"/>
    <col min="14082" max="14084" width="11.33203125" bestFit="1" customWidth="1"/>
    <col min="14085" max="14085" width="13" customWidth="1"/>
    <col min="14086" max="14086" width="10.33203125" bestFit="1" customWidth="1"/>
    <col min="14337" max="14337" width="30.109375" customWidth="1"/>
    <col min="14338" max="14340" width="11.33203125" bestFit="1" customWidth="1"/>
    <col min="14341" max="14341" width="13" customWidth="1"/>
    <col min="14342" max="14342" width="10.33203125" bestFit="1" customWidth="1"/>
    <col min="14593" max="14593" width="30.109375" customWidth="1"/>
    <col min="14594" max="14596" width="11.33203125" bestFit="1" customWidth="1"/>
    <col min="14597" max="14597" width="13" customWidth="1"/>
    <col min="14598" max="14598" width="10.33203125" bestFit="1" customWidth="1"/>
    <col min="14849" max="14849" width="30.109375" customWidth="1"/>
    <col min="14850" max="14852" width="11.33203125" bestFit="1" customWidth="1"/>
    <col min="14853" max="14853" width="13" customWidth="1"/>
    <col min="14854" max="14854" width="10.33203125" bestFit="1" customWidth="1"/>
    <col min="15105" max="15105" width="30.109375" customWidth="1"/>
    <col min="15106" max="15108" width="11.33203125" bestFit="1" customWidth="1"/>
    <col min="15109" max="15109" width="13" customWidth="1"/>
    <col min="15110" max="15110" width="10.33203125" bestFit="1" customWidth="1"/>
    <col min="15361" max="15361" width="30.109375" customWidth="1"/>
    <col min="15362" max="15364" width="11.33203125" bestFit="1" customWidth="1"/>
    <col min="15365" max="15365" width="13" customWidth="1"/>
    <col min="15366" max="15366" width="10.33203125" bestFit="1" customWidth="1"/>
    <col min="15617" max="15617" width="30.109375" customWidth="1"/>
    <col min="15618" max="15620" width="11.33203125" bestFit="1" customWidth="1"/>
    <col min="15621" max="15621" width="13" customWidth="1"/>
    <col min="15622" max="15622" width="10.33203125" bestFit="1" customWidth="1"/>
    <col min="15873" max="15873" width="30.109375" customWidth="1"/>
    <col min="15874" max="15876" width="11.33203125" bestFit="1" customWidth="1"/>
    <col min="15877" max="15877" width="13" customWidth="1"/>
    <col min="15878" max="15878" width="10.33203125" bestFit="1" customWidth="1"/>
    <col min="16129" max="16129" width="30.109375" customWidth="1"/>
    <col min="16130" max="16132" width="11.33203125" bestFit="1" customWidth="1"/>
    <col min="16133" max="16133" width="13" customWidth="1"/>
    <col min="16134" max="16134" width="10.33203125" bestFit="1" customWidth="1"/>
  </cols>
  <sheetData>
    <row r="1" spans="1:13" s="6" customFormat="1" ht="13.2" x14ac:dyDescent="0.25">
      <c r="A1" s="104" t="s">
        <v>48</v>
      </c>
      <c r="B1" s="107"/>
      <c r="C1" s="107"/>
      <c r="D1" s="107"/>
      <c r="E1" s="107"/>
      <c r="F1" s="107"/>
      <c r="G1" s="107"/>
      <c r="H1" s="107"/>
      <c r="I1" s="108"/>
    </row>
    <row r="2" spans="1:13" s="6" customFormat="1" ht="13.2" x14ac:dyDescent="0.25">
      <c r="A2" s="100"/>
      <c r="B2" s="7"/>
      <c r="C2" s="7"/>
      <c r="D2" s="7"/>
      <c r="E2" s="7"/>
      <c r="F2" s="7"/>
      <c r="G2" s="7"/>
      <c r="H2" s="7"/>
      <c r="I2" s="109"/>
    </row>
    <row r="3" spans="1:13" s="6" customFormat="1" ht="13.2" x14ac:dyDescent="0.25">
      <c r="A3" s="100" t="s">
        <v>49</v>
      </c>
      <c r="B3" s="7"/>
      <c r="C3" s="7"/>
      <c r="D3" s="7"/>
      <c r="E3" s="7"/>
      <c r="F3" s="7"/>
      <c r="G3" s="7"/>
      <c r="H3" s="7"/>
      <c r="I3" s="109"/>
    </row>
    <row r="4" spans="1:13" s="6" customFormat="1" ht="13.2" x14ac:dyDescent="0.25">
      <c r="A4" s="100"/>
      <c r="B4" s="7"/>
      <c r="C4" s="7"/>
      <c r="D4" s="7"/>
      <c r="E4" s="7"/>
      <c r="F4" s="7"/>
      <c r="G4" s="7"/>
      <c r="H4" s="7"/>
      <c r="I4" s="109"/>
    </row>
    <row r="5" spans="1:13" s="6" customFormat="1" ht="13.2" x14ac:dyDescent="0.25">
      <c r="A5" s="101" t="s">
        <v>41</v>
      </c>
      <c r="B5" s="7" t="s">
        <v>38</v>
      </c>
      <c r="C5" s="7"/>
      <c r="D5" s="7"/>
      <c r="E5" s="7">
        <v>3244.01</v>
      </c>
      <c r="F5" s="7"/>
      <c r="G5" s="7"/>
      <c r="H5" s="7"/>
      <c r="I5" s="109"/>
    </row>
    <row r="6" spans="1:13" s="6" customFormat="1" ht="13.2" x14ac:dyDescent="0.25">
      <c r="A6" s="101"/>
      <c r="B6" s="7" t="s">
        <v>39</v>
      </c>
      <c r="C6" s="7"/>
      <c r="D6" s="7"/>
      <c r="E6" s="7">
        <v>9035.7999999999993</v>
      </c>
      <c r="F6" s="7"/>
      <c r="G6" s="7"/>
      <c r="H6" s="7"/>
      <c r="I6" s="109"/>
    </row>
    <row r="7" spans="1:13" s="6" customFormat="1" ht="13.2" x14ac:dyDescent="0.25">
      <c r="A7" s="101"/>
      <c r="B7" s="7"/>
      <c r="C7" s="7"/>
      <c r="D7" s="7"/>
      <c r="E7" s="7">
        <f>SUM(E5:E6)</f>
        <v>12279.81</v>
      </c>
      <c r="F7" s="7"/>
      <c r="G7" s="7"/>
      <c r="H7" s="7"/>
      <c r="I7" s="109"/>
    </row>
    <row r="8" spans="1:13" x14ac:dyDescent="0.3">
      <c r="A8" s="89"/>
      <c r="I8" s="90"/>
    </row>
    <row r="9" spans="1:13" x14ac:dyDescent="0.3">
      <c r="A9" s="101" t="s">
        <v>15</v>
      </c>
      <c r="C9" s="14">
        <f>Receipts!K31</f>
        <v>27876.400000000005</v>
      </c>
      <c r="I9" s="90"/>
    </row>
    <row r="10" spans="1:13" x14ac:dyDescent="0.3">
      <c r="A10" s="101" t="s">
        <v>16</v>
      </c>
      <c r="C10" s="14">
        <f>Payments!W62</f>
        <v>16221.97</v>
      </c>
      <c r="I10" s="90"/>
    </row>
    <row r="11" spans="1:13" x14ac:dyDescent="0.3">
      <c r="A11" s="101"/>
      <c r="I11" s="90"/>
      <c r="K11">
        <f>3954.47+168+144-100</f>
        <v>4166.4699999999993</v>
      </c>
    </row>
    <row r="12" spans="1:13" x14ac:dyDescent="0.3">
      <c r="A12" s="101"/>
      <c r="E12" s="111">
        <f>E5+C9-C10</f>
        <v>14898.440000000004</v>
      </c>
      <c r="I12" s="90"/>
      <c r="K12">
        <f>4296.47-3954.47</f>
        <v>342.00000000000045</v>
      </c>
      <c r="M12">
        <v>168</v>
      </c>
    </row>
    <row r="13" spans="1:13" x14ac:dyDescent="0.3">
      <c r="A13" s="89"/>
      <c r="I13" s="90"/>
      <c r="M13">
        <v>144</v>
      </c>
    </row>
    <row r="14" spans="1:13" x14ac:dyDescent="0.3">
      <c r="A14" s="100" t="s">
        <v>98</v>
      </c>
      <c r="E14" s="14">
        <f>E7+C9-C10</f>
        <v>23934.240000000005</v>
      </c>
      <c r="I14" s="90"/>
      <c r="M14">
        <v>30</v>
      </c>
    </row>
    <row r="15" spans="1:13" x14ac:dyDescent="0.3">
      <c r="A15" s="89"/>
      <c r="I15" s="90"/>
    </row>
    <row r="16" spans="1:13" x14ac:dyDescent="0.3">
      <c r="A16" s="101"/>
      <c r="F16" s="15"/>
      <c r="I16" s="90"/>
    </row>
    <row r="17" spans="1:9" ht="15" thickBot="1" x14ac:dyDescent="0.35">
      <c r="A17" s="106"/>
      <c r="B17" s="49"/>
      <c r="C17" s="49"/>
      <c r="D17" s="49"/>
      <c r="E17" s="49"/>
      <c r="F17" s="72"/>
      <c r="G17" s="49"/>
      <c r="H17" s="49"/>
      <c r="I17" s="91"/>
    </row>
    <row r="18" spans="1:9" x14ac:dyDescent="0.3">
      <c r="A18" s="104" t="s">
        <v>91</v>
      </c>
      <c r="B18" s="99"/>
      <c r="C18" s="99"/>
      <c r="D18" s="99"/>
      <c r="E18" s="99"/>
      <c r="F18" s="105"/>
      <c r="G18" s="99"/>
      <c r="H18" s="99"/>
      <c r="I18" s="88"/>
    </row>
    <row r="19" spans="1:9" x14ac:dyDescent="0.3">
      <c r="A19" s="101"/>
      <c r="F19" s="15"/>
      <c r="I19" s="90"/>
    </row>
    <row r="20" spans="1:9" x14ac:dyDescent="0.3">
      <c r="A20" s="101"/>
      <c r="E20" s="14">
        <v>9035.7999999999993</v>
      </c>
      <c r="F20" s="15"/>
      <c r="I20" s="90"/>
    </row>
    <row r="21" spans="1:9" x14ac:dyDescent="0.3">
      <c r="A21" s="101" t="s">
        <v>92</v>
      </c>
      <c r="E21" s="14">
        <f>'Deposit Account '!H13</f>
        <v>7.33</v>
      </c>
      <c r="F21" s="15"/>
      <c r="I21" s="90"/>
    </row>
    <row r="22" spans="1:9" x14ac:dyDescent="0.3">
      <c r="A22" s="101" t="s">
        <v>16</v>
      </c>
      <c r="E22" s="14">
        <f>'Deposit Account '!H26</f>
        <v>1444.02</v>
      </c>
      <c r="F22" s="15"/>
      <c r="I22" s="90"/>
    </row>
    <row r="23" spans="1:9" x14ac:dyDescent="0.3">
      <c r="A23" s="101"/>
      <c r="F23" s="15"/>
      <c r="I23" s="90"/>
    </row>
    <row r="24" spans="1:9" x14ac:dyDescent="0.3">
      <c r="A24" s="101"/>
      <c r="F24" s="15"/>
      <c r="I24" s="90"/>
    </row>
    <row r="25" spans="1:9" x14ac:dyDescent="0.3">
      <c r="A25" s="100" t="s">
        <v>98</v>
      </c>
      <c r="E25" s="14">
        <f>'Deposit Account '!H28</f>
        <v>7599.1099999999988</v>
      </c>
      <c r="F25" s="15"/>
      <c r="I25" s="90"/>
    </row>
    <row r="26" spans="1:9" x14ac:dyDescent="0.3">
      <c r="A26" s="101"/>
      <c r="F26" s="15"/>
      <c r="I26" s="90"/>
    </row>
    <row r="27" spans="1:9" x14ac:dyDescent="0.3">
      <c r="A27" s="101"/>
      <c r="F27" s="15"/>
      <c r="I27" s="90"/>
    </row>
    <row r="28" spans="1:9" x14ac:dyDescent="0.3">
      <c r="A28" s="101"/>
      <c r="F28" s="15"/>
      <c r="I28" s="90"/>
    </row>
    <row r="29" spans="1:9" x14ac:dyDescent="0.3">
      <c r="A29" s="101"/>
      <c r="F29" s="15"/>
      <c r="I29" s="90"/>
    </row>
    <row r="30" spans="1:9" ht="15" thickBot="1" x14ac:dyDescent="0.35">
      <c r="A30" s="106"/>
      <c r="B30" s="49"/>
      <c r="C30" s="49"/>
      <c r="D30" s="49"/>
      <c r="E30" s="49"/>
      <c r="F30" s="72"/>
      <c r="G30" s="49"/>
      <c r="H30" s="49"/>
      <c r="I30" s="91"/>
    </row>
    <row r="31" spans="1:9" x14ac:dyDescent="0.3">
      <c r="A31" s="98"/>
      <c r="B31" s="99"/>
      <c r="C31" s="99"/>
      <c r="D31" s="99"/>
      <c r="E31" s="99"/>
      <c r="F31" s="99"/>
      <c r="G31" s="99"/>
      <c r="H31" s="99"/>
      <c r="I31" s="88"/>
    </row>
    <row r="32" spans="1:9" x14ac:dyDescent="0.3">
      <c r="A32" s="100" t="s">
        <v>40</v>
      </c>
      <c r="I32" s="90"/>
    </row>
    <row r="33" spans="1:9" x14ac:dyDescent="0.3">
      <c r="A33" s="89"/>
      <c r="I33" s="90"/>
    </row>
    <row r="34" spans="1:9" x14ac:dyDescent="0.3">
      <c r="A34" s="101" t="s">
        <v>41</v>
      </c>
      <c r="D34" s="102"/>
      <c r="E34" s="103">
        <v>1731.01</v>
      </c>
      <c r="I34" s="90"/>
    </row>
    <row r="35" spans="1:9" x14ac:dyDescent="0.3">
      <c r="A35" s="89"/>
      <c r="I35" s="90"/>
    </row>
    <row r="36" spans="1:9" x14ac:dyDescent="0.3">
      <c r="A36" s="89" t="s">
        <v>1</v>
      </c>
      <c r="D36" s="14">
        <f>Receipts!I30</f>
        <v>1889.93</v>
      </c>
      <c r="I36" s="90"/>
    </row>
    <row r="37" spans="1:9" x14ac:dyDescent="0.3">
      <c r="A37" s="89" t="s">
        <v>4</v>
      </c>
      <c r="D37" s="14">
        <f>Payments!P62</f>
        <v>1731.01</v>
      </c>
      <c r="I37" s="90"/>
    </row>
    <row r="38" spans="1:9" x14ac:dyDescent="0.3">
      <c r="A38" s="89"/>
      <c r="I38" s="90"/>
    </row>
    <row r="39" spans="1:9" x14ac:dyDescent="0.3">
      <c r="A39" s="89"/>
      <c r="I39" s="90"/>
    </row>
    <row r="40" spans="1:9" x14ac:dyDescent="0.3">
      <c r="A40" s="89"/>
      <c r="I40" s="90"/>
    </row>
    <row r="41" spans="1:9" x14ac:dyDescent="0.3">
      <c r="A41" s="89" t="s">
        <v>17</v>
      </c>
      <c r="E41" s="14">
        <f>D36-D37</f>
        <v>158.92000000000007</v>
      </c>
      <c r="I41" s="90"/>
    </row>
    <row r="42" spans="1:9" x14ac:dyDescent="0.3">
      <c r="A42" s="89"/>
      <c r="I42" s="90"/>
    </row>
    <row r="43" spans="1:9" x14ac:dyDescent="0.3">
      <c r="A43" s="89" t="s">
        <v>18</v>
      </c>
      <c r="F43" s="103">
        <f>E34+E41</f>
        <v>1889.93</v>
      </c>
      <c r="I43" s="90"/>
    </row>
    <row r="44" spans="1:9" ht="15" thickBot="1" x14ac:dyDescent="0.35">
      <c r="A44" s="86"/>
      <c r="B44" s="49"/>
      <c r="C44" s="49"/>
      <c r="D44" s="49"/>
      <c r="E44" s="49"/>
      <c r="F44" s="49"/>
      <c r="G44" s="49"/>
      <c r="H44" s="49"/>
      <c r="I44" s="91"/>
    </row>
    <row r="46" spans="1:9" x14ac:dyDescent="0.3">
      <c r="A46" t="s">
        <v>99</v>
      </c>
    </row>
    <row r="48" spans="1:9" x14ac:dyDescent="0.3">
      <c r="A48" t="s">
        <v>100</v>
      </c>
      <c r="D48" s="14">
        <f>E14</f>
        <v>23934.240000000005</v>
      </c>
    </row>
    <row r="49" spans="1:1" x14ac:dyDescent="0.3">
      <c r="A49" t="s">
        <v>91</v>
      </c>
    </row>
    <row r="51" spans="1:1" x14ac:dyDescent="0.3">
      <c r="A51" t="s">
        <v>101</v>
      </c>
    </row>
    <row r="53" spans="1:1" x14ac:dyDescent="0.3">
      <c r="A53" t="s">
        <v>102</v>
      </c>
    </row>
    <row r="54" spans="1:1" x14ac:dyDescent="0.3">
      <c r="A54" t="s">
        <v>103</v>
      </c>
    </row>
  </sheetData>
  <pageMargins left="0.7" right="0.7" top="0.75" bottom="0.75" header="0.3" footer="0.3"/>
  <pageSetup paperSize="9" scale="5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B031D-C131-482A-B21D-19D244842A98}">
  <sheetPr>
    <pageSetUpPr fitToPage="1"/>
  </sheetPr>
  <dimension ref="A3:K16"/>
  <sheetViews>
    <sheetView zoomScaleNormal="100" workbookViewId="0">
      <selection activeCell="D13" sqref="D13"/>
    </sheetView>
  </sheetViews>
  <sheetFormatPr defaultRowHeight="14.4" x14ac:dyDescent="0.3"/>
  <cols>
    <col min="1" max="1" width="32.44140625" bestFit="1" customWidth="1"/>
    <col min="2" max="2" width="38.33203125" bestFit="1" customWidth="1"/>
  </cols>
  <sheetData>
    <row r="3" spans="1:11" x14ac:dyDescent="0.3">
      <c r="A3" s="115" t="s">
        <v>136</v>
      </c>
      <c r="B3" s="112"/>
      <c r="C3" s="112"/>
      <c r="D3" s="112"/>
      <c r="E3" s="113">
        <v>1452.9</v>
      </c>
      <c r="F3" s="112"/>
      <c r="G3" s="112"/>
      <c r="H3" s="112" t="s">
        <v>162</v>
      </c>
    </row>
    <row r="4" spans="1:11" x14ac:dyDescent="0.3">
      <c r="A4" s="112" t="s">
        <v>137</v>
      </c>
      <c r="B4" s="112" t="s">
        <v>138</v>
      </c>
      <c r="C4" s="112"/>
      <c r="D4" s="112"/>
      <c r="E4" s="113">
        <v>446</v>
      </c>
      <c r="F4" s="112"/>
      <c r="G4" s="112"/>
      <c r="H4" s="113">
        <v>1006.9</v>
      </c>
      <c r="I4" t="s">
        <v>139</v>
      </c>
      <c r="K4" t="s">
        <v>140</v>
      </c>
    </row>
    <row r="5" spans="1:11" x14ac:dyDescent="0.3">
      <c r="A5" s="112" t="s">
        <v>141</v>
      </c>
      <c r="B5" s="112" t="s">
        <v>142</v>
      </c>
      <c r="C5" s="112"/>
      <c r="D5" s="112"/>
      <c r="E5" s="113">
        <v>380</v>
      </c>
      <c r="F5" s="112"/>
      <c r="G5" s="112"/>
      <c r="H5" s="113">
        <v>626.9</v>
      </c>
    </row>
    <row r="6" spans="1:11" x14ac:dyDescent="0.3">
      <c r="A6" s="112" t="s">
        <v>143</v>
      </c>
      <c r="B6" s="112" t="s">
        <v>144</v>
      </c>
      <c r="C6" s="112"/>
      <c r="D6" s="112"/>
      <c r="E6" s="112" t="s">
        <v>145</v>
      </c>
      <c r="F6" s="112"/>
      <c r="G6" s="112"/>
      <c r="H6" s="113">
        <v>626.9</v>
      </c>
    </row>
    <row r="7" spans="1:11" x14ac:dyDescent="0.3">
      <c r="A7" s="112" t="s">
        <v>146</v>
      </c>
      <c r="B7" s="112" t="s">
        <v>147</v>
      </c>
      <c r="C7" s="112"/>
      <c r="D7" s="112"/>
      <c r="E7" s="113">
        <v>51.95</v>
      </c>
      <c r="F7" s="112"/>
      <c r="G7" s="112"/>
      <c r="H7" s="113">
        <v>574.95000000000005</v>
      </c>
      <c r="I7" t="s">
        <v>148</v>
      </c>
    </row>
    <row r="8" spans="1:11" x14ac:dyDescent="0.3">
      <c r="A8" s="112" t="s">
        <v>149</v>
      </c>
      <c r="B8" s="112" t="s">
        <v>150</v>
      </c>
      <c r="C8" s="112"/>
      <c r="D8" s="113">
        <v>20</v>
      </c>
      <c r="E8" s="112"/>
      <c r="F8" s="112"/>
      <c r="G8" s="112"/>
      <c r="H8" s="113">
        <v>594.95000000000005</v>
      </c>
      <c r="K8" t="s">
        <v>151</v>
      </c>
    </row>
    <row r="9" spans="1:11" x14ac:dyDescent="0.3">
      <c r="A9" s="112" t="s">
        <v>39</v>
      </c>
      <c r="B9" s="112" t="s">
        <v>152</v>
      </c>
      <c r="C9" s="112"/>
      <c r="D9" s="113">
        <v>1518.29</v>
      </c>
      <c r="E9" s="112"/>
      <c r="F9" s="112"/>
      <c r="G9" s="112"/>
      <c r="H9" s="113">
        <v>2113.2399999999998</v>
      </c>
    </row>
    <row r="10" spans="1:11" x14ac:dyDescent="0.3">
      <c r="A10" s="112" t="s">
        <v>153</v>
      </c>
      <c r="B10" s="112" t="s">
        <v>154</v>
      </c>
      <c r="C10" s="112"/>
      <c r="D10" s="112"/>
      <c r="E10" s="113">
        <v>1853.42</v>
      </c>
      <c r="F10" s="112"/>
      <c r="G10" s="112"/>
      <c r="H10" s="113">
        <v>259.82</v>
      </c>
    </row>
    <row r="11" spans="1:11" x14ac:dyDescent="0.3">
      <c r="A11" s="112" t="s">
        <v>155</v>
      </c>
      <c r="B11" s="112" t="s">
        <v>156</v>
      </c>
      <c r="C11" s="112"/>
      <c r="D11" s="112"/>
      <c r="E11" s="113">
        <v>140</v>
      </c>
      <c r="F11" s="112"/>
      <c r="G11" s="112"/>
      <c r="H11" s="113">
        <v>119.82</v>
      </c>
    </row>
    <row r="12" spans="1:11" x14ac:dyDescent="0.3">
      <c r="A12" s="112" t="s">
        <v>157</v>
      </c>
      <c r="B12" s="112" t="s">
        <v>158</v>
      </c>
      <c r="C12" s="112"/>
      <c r="D12" s="112"/>
      <c r="E12" s="113">
        <v>110</v>
      </c>
      <c r="F12" s="112"/>
      <c r="G12" s="112"/>
      <c r="H12" s="113">
        <v>9.82</v>
      </c>
      <c r="K12" t="s">
        <v>159</v>
      </c>
    </row>
    <row r="13" spans="1:11" x14ac:dyDescent="0.3">
      <c r="A13" s="112"/>
      <c r="B13" s="112"/>
      <c r="C13" s="112"/>
      <c r="D13" s="112"/>
      <c r="E13" s="112"/>
      <c r="F13" s="112"/>
      <c r="G13" s="112"/>
      <c r="H13" s="113">
        <v>9.82</v>
      </c>
      <c r="K13" t="s">
        <v>160</v>
      </c>
    </row>
    <row r="14" spans="1:11" x14ac:dyDescent="0.3">
      <c r="A14" s="114">
        <v>44532</v>
      </c>
      <c r="B14" s="112"/>
      <c r="C14" s="112"/>
      <c r="D14" s="112"/>
      <c r="E14" s="112"/>
      <c r="F14" s="112"/>
      <c r="G14" s="112"/>
      <c r="H14" s="112"/>
      <c r="K14" t="s">
        <v>161</v>
      </c>
    </row>
    <row r="15" spans="1:11" x14ac:dyDescent="0.3">
      <c r="A15" s="114">
        <v>44882</v>
      </c>
      <c r="B15" s="112"/>
      <c r="C15" s="112"/>
      <c r="D15" s="112"/>
      <c r="E15" s="112"/>
      <c r="F15" s="112"/>
      <c r="G15" s="112"/>
      <c r="H15" s="112"/>
      <c r="K15" t="s">
        <v>163</v>
      </c>
    </row>
    <row r="16" spans="1:11" x14ac:dyDescent="0.3">
      <c r="A16" s="114">
        <v>44760</v>
      </c>
      <c r="B16" s="112" t="s">
        <v>164</v>
      </c>
      <c r="C16" s="112"/>
      <c r="D16" s="112">
        <v>100</v>
      </c>
      <c r="E16" s="112"/>
      <c r="F16" s="112"/>
      <c r="G16" s="112"/>
      <c r="H16" s="113">
        <f>H13+D16</f>
        <v>109.82</v>
      </c>
    </row>
  </sheetData>
  <pageMargins left="0.7" right="0.7" top="0.75" bottom="0.75" header="0.3" footer="0.3"/>
  <pageSetup scale="69" fitToHeight="0" orientation="landscape" r:id="rId1"/>
  <headerFooter>
    <oddHeader>&amp;CBrightwalton Parish Council 
Accounts Year Ending 31 March 2023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H28"/>
  <sheetViews>
    <sheetView workbookViewId="0">
      <selection activeCell="J15" sqref="J15"/>
    </sheetView>
  </sheetViews>
  <sheetFormatPr defaultRowHeight="14.4" x14ac:dyDescent="0.3"/>
  <cols>
    <col min="1" max="1" width="16.5546875" customWidth="1"/>
    <col min="2" max="2" width="26.33203125" customWidth="1"/>
    <col min="3" max="6" width="14.109375" customWidth="1"/>
    <col min="8" max="8" width="10.5546875" bestFit="1" customWidth="1"/>
  </cols>
  <sheetData>
    <row r="2" spans="1:8" x14ac:dyDescent="0.3">
      <c r="A2" s="64" t="s">
        <v>11</v>
      </c>
      <c r="B2" s="64" t="s">
        <v>12</v>
      </c>
      <c r="C2" s="62"/>
      <c r="D2" s="62"/>
      <c r="E2" s="62"/>
      <c r="F2" s="77">
        <v>9035.7999999999993</v>
      </c>
    </row>
    <row r="3" spans="1:8" ht="15" thickBot="1" x14ac:dyDescent="0.35">
      <c r="A3" s="64"/>
      <c r="B3" s="64"/>
      <c r="C3" s="62" t="s">
        <v>25</v>
      </c>
      <c r="D3" s="62" t="s">
        <v>36</v>
      </c>
      <c r="E3" s="62" t="s">
        <v>94</v>
      </c>
      <c r="F3" s="62" t="s">
        <v>95</v>
      </c>
    </row>
    <row r="4" spans="1:8" ht="15" thickBot="1" x14ac:dyDescent="0.35">
      <c r="A4" s="78" t="s">
        <v>93</v>
      </c>
      <c r="B4" s="64"/>
      <c r="C4" s="62"/>
      <c r="D4" s="62"/>
      <c r="E4" s="62"/>
    </row>
    <row r="5" spans="1:8" x14ac:dyDescent="0.3">
      <c r="A5" s="110">
        <v>44718</v>
      </c>
      <c r="B5" s="79" t="s">
        <v>108</v>
      </c>
      <c r="C5" s="80">
        <v>0.68</v>
      </c>
      <c r="D5" s="80"/>
      <c r="E5" s="80"/>
      <c r="F5" s="79"/>
      <c r="G5" s="79"/>
      <c r="H5" s="81">
        <f>C5+D5+E5+F5</f>
        <v>0.68</v>
      </c>
    </row>
    <row r="6" spans="1:8" x14ac:dyDescent="0.3">
      <c r="A6" s="82">
        <v>44810</v>
      </c>
      <c r="B6" t="s">
        <v>108</v>
      </c>
      <c r="C6" s="61">
        <v>2.42</v>
      </c>
      <c r="D6" s="61"/>
      <c r="E6" s="61"/>
      <c r="H6" s="83">
        <f t="shared" ref="H6:H12" si="0">C6+D6+E6+F6</f>
        <v>2.42</v>
      </c>
    </row>
    <row r="7" spans="1:8" x14ac:dyDescent="0.3">
      <c r="A7" s="84">
        <v>44900</v>
      </c>
      <c r="B7" s="64" t="s">
        <v>108</v>
      </c>
      <c r="C7" s="61">
        <v>4.2300000000000004</v>
      </c>
      <c r="D7" s="61"/>
      <c r="E7" s="61"/>
      <c r="H7" s="83">
        <f t="shared" si="0"/>
        <v>4.2300000000000004</v>
      </c>
    </row>
    <row r="8" spans="1:8" x14ac:dyDescent="0.3">
      <c r="A8" s="85">
        <v>44990</v>
      </c>
      <c r="C8" s="61"/>
      <c r="D8" s="61"/>
      <c r="E8" s="61"/>
      <c r="H8" s="83">
        <f t="shared" si="0"/>
        <v>0</v>
      </c>
    </row>
    <row r="9" spans="1:8" x14ac:dyDescent="0.3">
      <c r="A9" s="85"/>
      <c r="C9" s="61"/>
      <c r="D9" s="61"/>
      <c r="E9" s="61"/>
      <c r="H9" s="83">
        <f t="shared" si="0"/>
        <v>0</v>
      </c>
    </row>
    <row r="10" spans="1:8" x14ac:dyDescent="0.3">
      <c r="A10" s="85"/>
      <c r="C10" s="61"/>
      <c r="D10" s="61"/>
      <c r="E10" s="61"/>
      <c r="H10" s="83">
        <f t="shared" si="0"/>
        <v>0</v>
      </c>
    </row>
    <row r="11" spans="1:8" x14ac:dyDescent="0.3">
      <c r="A11" s="85"/>
      <c r="C11" s="61"/>
      <c r="D11" s="70"/>
      <c r="E11" s="61"/>
      <c r="H11" s="83">
        <f t="shared" si="0"/>
        <v>0</v>
      </c>
    </row>
    <row r="12" spans="1:8" x14ac:dyDescent="0.3">
      <c r="A12" s="85"/>
      <c r="C12" s="61"/>
      <c r="D12" s="61"/>
      <c r="E12" s="61"/>
      <c r="H12" s="83">
        <f t="shared" si="0"/>
        <v>0</v>
      </c>
    </row>
    <row r="13" spans="1:8" ht="15" thickBot="1" x14ac:dyDescent="0.35">
      <c r="A13" s="86"/>
      <c r="B13" s="50"/>
      <c r="C13" s="116">
        <f>SUM(C5:C12)</f>
        <v>7.33</v>
      </c>
      <c r="D13" s="116">
        <f t="shared" ref="D13:E13" si="1">SUM(D5:D12)</f>
        <v>0</v>
      </c>
      <c r="E13" s="116">
        <f t="shared" si="1"/>
        <v>0</v>
      </c>
      <c r="F13" s="50"/>
      <c r="G13" s="50"/>
      <c r="H13" s="87">
        <f>SUM(H5:H12)</f>
        <v>7.33</v>
      </c>
    </row>
    <row r="14" spans="1:8" ht="15" thickBot="1" x14ac:dyDescent="0.35"/>
    <row r="15" spans="1:8" x14ac:dyDescent="0.3">
      <c r="A15" s="92" t="s">
        <v>96</v>
      </c>
      <c r="B15" s="79"/>
      <c r="C15" s="79"/>
      <c r="D15" s="79"/>
      <c r="E15" s="79"/>
      <c r="F15" s="79"/>
      <c r="G15" s="79"/>
      <c r="H15" s="88"/>
    </row>
    <row r="16" spans="1:8" x14ac:dyDescent="0.3">
      <c r="A16" s="97">
        <v>44740</v>
      </c>
      <c r="B16" t="s">
        <v>97</v>
      </c>
      <c r="C16" s="93"/>
      <c r="D16" s="93"/>
      <c r="E16" s="93">
        <v>1444.02</v>
      </c>
      <c r="F16" s="93"/>
      <c r="G16" s="93"/>
      <c r="H16" s="94">
        <f>C16+D16+E16+F16</f>
        <v>1444.02</v>
      </c>
    </row>
    <row r="17" spans="1:8" x14ac:dyDescent="0.3">
      <c r="A17" s="89"/>
      <c r="C17" s="93"/>
      <c r="D17" s="93"/>
      <c r="E17" s="93"/>
      <c r="F17" s="93"/>
      <c r="G17" s="93"/>
      <c r="H17" s="94">
        <f t="shared" ref="H17:H25" si="2">C17+D17+E17+F17</f>
        <v>0</v>
      </c>
    </row>
    <row r="18" spans="1:8" x14ac:dyDescent="0.3">
      <c r="A18" s="89"/>
      <c r="C18" s="93"/>
      <c r="D18" s="93"/>
      <c r="E18" s="93"/>
      <c r="F18" s="93"/>
      <c r="G18" s="93"/>
      <c r="H18" s="94">
        <f t="shared" si="2"/>
        <v>0</v>
      </c>
    </row>
    <row r="19" spans="1:8" x14ac:dyDescent="0.3">
      <c r="A19" s="89"/>
      <c r="C19" s="93"/>
      <c r="D19" s="93"/>
      <c r="E19" s="93"/>
      <c r="F19" s="93"/>
      <c r="G19" s="93"/>
      <c r="H19" s="94">
        <f t="shared" si="2"/>
        <v>0</v>
      </c>
    </row>
    <row r="20" spans="1:8" x14ac:dyDescent="0.3">
      <c r="A20" s="89"/>
      <c r="C20" s="93"/>
      <c r="D20" s="93"/>
      <c r="E20" s="93"/>
      <c r="F20" s="93"/>
      <c r="G20" s="93"/>
      <c r="H20" s="94">
        <f t="shared" si="2"/>
        <v>0</v>
      </c>
    </row>
    <row r="21" spans="1:8" x14ac:dyDescent="0.3">
      <c r="A21" s="89"/>
      <c r="C21" s="93"/>
      <c r="D21" s="93"/>
      <c r="E21" s="93"/>
      <c r="F21" s="93"/>
      <c r="G21" s="93"/>
      <c r="H21" s="94">
        <f t="shared" si="2"/>
        <v>0</v>
      </c>
    </row>
    <row r="22" spans="1:8" x14ac:dyDescent="0.3">
      <c r="A22" s="89"/>
      <c r="C22" s="93"/>
      <c r="D22" s="93"/>
      <c r="E22" s="93"/>
      <c r="F22" s="93"/>
      <c r="G22" s="93"/>
      <c r="H22" s="94">
        <f t="shared" si="2"/>
        <v>0</v>
      </c>
    </row>
    <row r="23" spans="1:8" x14ac:dyDescent="0.3">
      <c r="A23" s="89"/>
      <c r="C23" s="93"/>
      <c r="D23" s="93"/>
      <c r="E23" s="93"/>
      <c r="F23" s="93"/>
      <c r="G23" s="93"/>
      <c r="H23" s="94">
        <f t="shared" si="2"/>
        <v>0</v>
      </c>
    </row>
    <row r="24" spans="1:8" x14ac:dyDescent="0.3">
      <c r="A24" s="89"/>
      <c r="C24" s="93"/>
      <c r="D24" s="93"/>
      <c r="E24" s="93"/>
      <c r="F24" s="93"/>
      <c r="G24" s="93"/>
      <c r="H24" s="94">
        <f t="shared" si="2"/>
        <v>0</v>
      </c>
    </row>
    <row r="25" spans="1:8" x14ac:dyDescent="0.3">
      <c r="A25" s="89"/>
      <c r="C25" s="93"/>
      <c r="D25" s="93"/>
      <c r="E25" s="93"/>
      <c r="F25" s="93"/>
      <c r="G25" s="93"/>
      <c r="H25" s="94">
        <f t="shared" si="2"/>
        <v>0</v>
      </c>
    </row>
    <row r="26" spans="1:8" ht="15" thickBot="1" x14ac:dyDescent="0.35">
      <c r="A26" s="86"/>
      <c r="B26" s="50"/>
      <c r="C26" s="95"/>
      <c r="D26" s="95"/>
      <c r="E26" s="95"/>
      <c r="F26" s="95"/>
      <c r="G26" s="95"/>
      <c r="H26" s="96">
        <f>SUM(H16:H25)</f>
        <v>1444.02</v>
      </c>
    </row>
    <row r="28" spans="1:8" x14ac:dyDescent="0.3">
      <c r="H28" s="14">
        <f>F2+H13-H26</f>
        <v>7599.1099999999988</v>
      </c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99786-EB79-4856-B951-8F473ECBFF88}">
  <dimension ref="A2:K28"/>
  <sheetViews>
    <sheetView topLeftCell="A24" workbookViewId="0">
      <selection activeCell="B16" sqref="B16"/>
    </sheetView>
  </sheetViews>
  <sheetFormatPr defaultRowHeight="14.4" x14ac:dyDescent="0.3"/>
  <cols>
    <col min="1" max="1" width="24.33203125" bestFit="1" customWidth="1"/>
    <col min="2" max="2" width="26.33203125" customWidth="1"/>
    <col min="3" max="6" width="14.109375" customWidth="1"/>
    <col min="8" max="8" width="11.33203125" bestFit="1" customWidth="1"/>
  </cols>
  <sheetData>
    <row r="2" spans="1:8" x14ac:dyDescent="0.3">
      <c r="A2" s="64" t="s">
        <v>11</v>
      </c>
      <c r="B2" s="64" t="s">
        <v>12</v>
      </c>
      <c r="C2" s="62"/>
      <c r="D2" s="62"/>
      <c r="E2" s="62"/>
      <c r="F2" s="77"/>
    </row>
    <row r="3" spans="1:8" x14ac:dyDescent="0.3">
      <c r="A3" s="64"/>
      <c r="B3" s="64"/>
      <c r="C3" s="62" t="s">
        <v>187</v>
      </c>
      <c r="D3" s="62" t="s">
        <v>36</v>
      </c>
      <c r="E3" s="62" t="s">
        <v>94</v>
      </c>
      <c r="F3" s="62" t="s">
        <v>95</v>
      </c>
    </row>
    <row r="4" spans="1:8" ht="15" thickBot="1" x14ac:dyDescent="0.35">
      <c r="B4" s="64"/>
      <c r="C4" s="62"/>
      <c r="D4" s="62"/>
      <c r="E4" s="62"/>
    </row>
    <row r="5" spans="1:8" x14ac:dyDescent="0.3">
      <c r="A5" s="78" t="s">
        <v>93</v>
      </c>
      <c r="B5" s="79" t="s">
        <v>188</v>
      </c>
      <c r="C5" s="80">
        <v>13435</v>
      </c>
      <c r="D5" s="80"/>
      <c r="E5" s="80"/>
      <c r="F5" s="79"/>
      <c r="G5" s="79"/>
      <c r="H5" s="81">
        <f>C5+D5+E5+F5</f>
        <v>13435</v>
      </c>
    </row>
    <row r="6" spans="1:8" x14ac:dyDescent="0.3">
      <c r="A6" s="82"/>
      <c r="C6" s="61"/>
      <c r="D6" s="61"/>
      <c r="E6" s="61"/>
      <c r="H6" s="83">
        <f t="shared" ref="H6:H12" si="0">C6+D6+E6+F6</f>
        <v>0</v>
      </c>
    </row>
    <row r="7" spans="1:8" x14ac:dyDescent="0.3">
      <c r="A7" s="84"/>
      <c r="B7" s="64"/>
      <c r="C7" s="61"/>
      <c r="D7" s="61"/>
      <c r="E7" s="61"/>
      <c r="H7" s="83">
        <f t="shared" si="0"/>
        <v>0</v>
      </c>
    </row>
    <row r="8" spans="1:8" x14ac:dyDescent="0.3">
      <c r="A8" s="85"/>
      <c r="C8" s="61"/>
      <c r="D8" s="61"/>
      <c r="E8" s="61"/>
      <c r="H8" s="83">
        <f t="shared" si="0"/>
        <v>0</v>
      </c>
    </row>
    <row r="9" spans="1:8" x14ac:dyDescent="0.3">
      <c r="A9" s="85"/>
      <c r="C9" s="61"/>
      <c r="D9" s="61"/>
      <c r="E9" s="61"/>
      <c r="H9" s="83">
        <f t="shared" si="0"/>
        <v>0</v>
      </c>
    </row>
    <row r="10" spans="1:8" x14ac:dyDescent="0.3">
      <c r="A10" s="85"/>
      <c r="C10" s="61"/>
      <c r="D10" s="61"/>
      <c r="E10" s="61"/>
      <c r="H10" s="83">
        <f t="shared" si="0"/>
        <v>0</v>
      </c>
    </row>
    <row r="11" spans="1:8" x14ac:dyDescent="0.3">
      <c r="A11" s="85"/>
      <c r="C11" s="61"/>
      <c r="D11" s="70"/>
      <c r="E11" s="61"/>
      <c r="H11" s="83">
        <f t="shared" si="0"/>
        <v>0</v>
      </c>
    </row>
    <row r="12" spans="1:8" x14ac:dyDescent="0.3">
      <c r="A12" s="85"/>
      <c r="C12" s="61"/>
      <c r="D12" s="61"/>
      <c r="E12" s="61"/>
      <c r="H12" s="83">
        <f t="shared" si="0"/>
        <v>0</v>
      </c>
    </row>
    <row r="13" spans="1:8" ht="15" thickBot="1" x14ac:dyDescent="0.35">
      <c r="A13" s="86"/>
      <c r="B13" s="50"/>
      <c r="C13" s="116">
        <f>SUM(C5:C12)</f>
        <v>13435</v>
      </c>
      <c r="D13" s="116">
        <f t="shared" ref="D13:F13" si="1">SUM(D5:D12)</f>
        <v>0</v>
      </c>
      <c r="E13" s="116">
        <f t="shared" si="1"/>
        <v>0</v>
      </c>
      <c r="F13" s="116">
        <f t="shared" si="1"/>
        <v>0</v>
      </c>
      <c r="G13" s="50"/>
      <c r="H13" s="87">
        <f>SUM(H5:H12)</f>
        <v>13435</v>
      </c>
    </row>
    <row r="14" spans="1:8" ht="15" thickBot="1" x14ac:dyDescent="0.35"/>
    <row r="15" spans="1:8" x14ac:dyDescent="0.3">
      <c r="A15" s="92" t="s">
        <v>96</v>
      </c>
      <c r="B15" s="79"/>
      <c r="C15" s="79" t="s">
        <v>190</v>
      </c>
      <c r="D15" s="79" t="s">
        <v>191</v>
      </c>
      <c r="E15" s="79" t="s">
        <v>192</v>
      </c>
      <c r="F15" s="79"/>
      <c r="G15" s="79"/>
      <c r="H15" s="88"/>
    </row>
    <row r="16" spans="1:8" x14ac:dyDescent="0.3">
      <c r="A16" s="97">
        <v>44987</v>
      </c>
      <c r="B16" t="s">
        <v>189</v>
      </c>
      <c r="C16" s="93">
        <v>126</v>
      </c>
      <c r="D16" s="93"/>
      <c r="E16" s="93"/>
      <c r="F16" s="93"/>
      <c r="G16" s="93"/>
      <c r="H16" s="94">
        <f>C16+D16+E16+F16</f>
        <v>126</v>
      </c>
    </row>
    <row r="17" spans="1:11" x14ac:dyDescent="0.3">
      <c r="A17" s="97">
        <v>44987</v>
      </c>
      <c r="B17" t="s">
        <v>193</v>
      </c>
      <c r="C17" s="93"/>
      <c r="D17" s="93">
        <v>27.95</v>
      </c>
      <c r="E17" s="93"/>
      <c r="F17" s="93"/>
      <c r="G17" s="93"/>
      <c r="H17" s="94">
        <f t="shared" ref="H17:H25" si="2">C17+D17+E17+F17</f>
        <v>27.95</v>
      </c>
      <c r="K17">
        <f>27.95-1.08</f>
        <v>26.869999999999997</v>
      </c>
    </row>
    <row r="18" spans="1:11" x14ac:dyDescent="0.3">
      <c r="A18" s="89"/>
      <c r="C18" s="93"/>
      <c r="D18" s="93"/>
      <c r="E18" s="93"/>
      <c r="F18" s="93"/>
      <c r="G18" s="93"/>
      <c r="H18" s="94">
        <f t="shared" si="2"/>
        <v>0</v>
      </c>
    </row>
    <row r="19" spans="1:11" x14ac:dyDescent="0.3">
      <c r="A19" s="89"/>
      <c r="C19" s="93"/>
      <c r="D19" s="93"/>
      <c r="E19" s="93"/>
      <c r="F19" s="93"/>
      <c r="G19" s="93"/>
      <c r="H19" s="94">
        <f t="shared" si="2"/>
        <v>0</v>
      </c>
    </row>
    <row r="20" spans="1:11" x14ac:dyDescent="0.3">
      <c r="A20" s="89"/>
      <c r="C20" s="93"/>
      <c r="D20" s="93"/>
      <c r="E20" s="93"/>
      <c r="F20" s="93"/>
      <c r="G20" s="93"/>
      <c r="H20" s="94">
        <f t="shared" si="2"/>
        <v>0</v>
      </c>
    </row>
    <row r="21" spans="1:11" x14ac:dyDescent="0.3">
      <c r="A21" s="89"/>
      <c r="C21" s="93"/>
      <c r="D21" s="93"/>
      <c r="E21" s="93"/>
      <c r="F21" s="93"/>
      <c r="G21" s="93"/>
      <c r="H21" s="94">
        <f t="shared" si="2"/>
        <v>0</v>
      </c>
    </row>
    <row r="22" spans="1:11" x14ac:dyDescent="0.3">
      <c r="A22" s="89"/>
      <c r="C22" s="93"/>
      <c r="D22" s="93"/>
      <c r="E22" s="93"/>
      <c r="F22" s="93"/>
      <c r="G22" s="93"/>
      <c r="H22" s="94">
        <f t="shared" si="2"/>
        <v>0</v>
      </c>
    </row>
    <row r="23" spans="1:11" x14ac:dyDescent="0.3">
      <c r="A23" s="89"/>
      <c r="C23" s="93"/>
      <c r="D23" s="93"/>
      <c r="E23" s="93"/>
      <c r="F23" s="93"/>
      <c r="G23" s="93"/>
      <c r="H23" s="94">
        <f t="shared" si="2"/>
        <v>0</v>
      </c>
    </row>
    <row r="24" spans="1:11" x14ac:dyDescent="0.3">
      <c r="A24" s="89"/>
      <c r="C24" s="93"/>
      <c r="D24" s="93"/>
      <c r="E24" s="93"/>
      <c r="F24" s="93"/>
      <c r="G24" s="93"/>
      <c r="H24" s="94">
        <f t="shared" si="2"/>
        <v>0</v>
      </c>
    </row>
    <row r="25" spans="1:11" x14ac:dyDescent="0.3">
      <c r="A25" s="89"/>
      <c r="C25" s="93"/>
      <c r="D25" s="93"/>
      <c r="E25" s="93"/>
      <c r="F25" s="93"/>
      <c r="G25" s="93"/>
      <c r="H25" s="94">
        <f t="shared" si="2"/>
        <v>0</v>
      </c>
    </row>
    <row r="26" spans="1:11" ht="15" thickBot="1" x14ac:dyDescent="0.35">
      <c r="A26" s="86"/>
      <c r="B26" s="50"/>
      <c r="C26" s="95">
        <f>SUM(C16:C25)</f>
        <v>126</v>
      </c>
      <c r="D26" s="95">
        <f t="shared" ref="D26:F26" si="3">SUM(D16:D25)</f>
        <v>27.95</v>
      </c>
      <c r="E26" s="95">
        <f t="shared" si="3"/>
        <v>0</v>
      </c>
      <c r="F26" s="95">
        <f t="shared" si="3"/>
        <v>0</v>
      </c>
      <c r="G26" s="95"/>
      <c r="H26" s="96">
        <f>SUM(H16:H25)</f>
        <v>153.94999999999999</v>
      </c>
    </row>
    <row r="28" spans="1:11" x14ac:dyDescent="0.3">
      <c r="H28" s="14">
        <f>F2+H13-H26</f>
        <v>13281.05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Accounts</vt:lpstr>
      <vt:lpstr>Receipts</vt:lpstr>
      <vt:lpstr>Payments</vt:lpstr>
      <vt:lpstr>Main Bank Recon</vt:lpstr>
      <vt:lpstr>Millenium Green Trust</vt:lpstr>
      <vt:lpstr>Deposit Account </vt:lpstr>
      <vt:lpstr>Coordinator Account</vt:lpstr>
      <vt:lpstr>Payments!Print_Area</vt:lpstr>
      <vt:lpstr>Receipts!Print_Area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Alastair</dc:creator>
  <cp:lastModifiedBy>Sarah Youldon</cp:lastModifiedBy>
  <cp:lastPrinted>2023-04-01T12:49:23Z</cp:lastPrinted>
  <dcterms:created xsi:type="dcterms:W3CDTF">2013-03-11T21:03:25Z</dcterms:created>
  <dcterms:modified xsi:type="dcterms:W3CDTF">2023-05-24T10:09:39Z</dcterms:modified>
</cp:coreProperties>
</file>